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65" windowWidth="19320" windowHeight="1171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Gesamtergebnisrechnung!$A$1:$D$23</definedName>
    <definedName name="_xlnm.Print_Area" localSheetId="1">GuV!$A$1:$E$33</definedName>
    <definedName name="_xlnm.Print_Area" localSheetId="0">Übersicht!$A$1:$D$41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21" i="1" l="1"/>
  <c r="J9" i="10" l="1"/>
  <c r="D10" i="6"/>
  <c r="E45" i="7"/>
  <c r="E20" i="7"/>
  <c r="E12" i="7"/>
  <c r="E6" i="7"/>
  <c r="E30" i="7"/>
  <c r="E29" i="7"/>
  <c r="G19" i="10" l="1"/>
  <c r="G20" i="10"/>
  <c r="G21" i="10"/>
  <c r="J21" i="10" s="1"/>
  <c r="G22" i="10"/>
  <c r="J22" i="10" s="1"/>
  <c r="J19" i="10"/>
  <c r="J20" i="10"/>
  <c r="I11" i="10" l="1"/>
  <c r="D11" i="10"/>
  <c r="I23" i="10" l="1"/>
  <c r="E42" i="7"/>
  <c r="F23" i="10" l="1"/>
  <c r="D23" i="10"/>
  <c r="C23" i="10"/>
  <c r="H23" i="10"/>
  <c r="B23" i="10"/>
  <c r="G18" i="10"/>
  <c r="J18" i="10" s="1"/>
  <c r="G23" i="10" l="1"/>
  <c r="J23" i="10"/>
  <c r="G10" i="10"/>
  <c r="G8" i="10"/>
  <c r="E11" i="10"/>
  <c r="F11" i="10"/>
  <c r="H11" i="10"/>
  <c r="E9" i="7"/>
  <c r="E10" i="7"/>
  <c r="C19" i="6"/>
  <c r="C10" i="6"/>
  <c r="B19" i="6"/>
  <c r="D16" i="2"/>
  <c r="D12" i="2"/>
  <c r="D7" i="2"/>
  <c r="C12" i="2"/>
  <c r="C7" i="2"/>
  <c r="C20" i="6" l="1"/>
  <c r="C21" i="6" s="1"/>
  <c r="D23" i="2"/>
  <c r="D26" i="2" s="1"/>
  <c r="D29" i="2" s="1"/>
  <c r="D33" i="1"/>
  <c r="D34" i="1"/>
  <c r="D35" i="1"/>
  <c r="D37" i="1"/>
  <c r="D38" i="1"/>
  <c r="E22" i="2" l="1"/>
  <c r="E27" i="2"/>
  <c r="D7" i="6" l="1"/>
  <c r="D8" i="6"/>
  <c r="E7" i="7" l="1"/>
  <c r="D12" i="1" l="1"/>
  <c r="D28" i="1" l="1"/>
  <c r="D27" i="1"/>
  <c r="D13" i="1"/>
  <c r="D11" i="1"/>
  <c r="D10" i="1"/>
  <c r="D32" i="1"/>
  <c r="D29" i="1"/>
  <c r="D26" i="1"/>
  <c r="D16" i="1"/>
  <c r="D15" i="1"/>
  <c r="D14" i="1"/>
  <c r="D9" i="1"/>
  <c r="D8" i="1"/>
  <c r="D7" i="1"/>
  <c r="D6" i="1"/>
  <c r="D5" i="1"/>
  <c r="E39" i="7" l="1"/>
  <c r="E40" i="7"/>
  <c r="E41" i="7"/>
  <c r="E43" i="7"/>
  <c r="E37" i="7"/>
  <c r="E26" i="7"/>
  <c r="D17" i="1" l="1"/>
  <c r="J8" i="10" l="1"/>
  <c r="G7" i="10"/>
  <c r="G11" i="10" s="1"/>
  <c r="E33" i="7"/>
  <c r="D44" i="7"/>
  <c r="D47" i="7" s="1"/>
  <c r="D48" i="7" s="1"/>
  <c r="C44" i="7"/>
  <c r="C47" i="7" s="1"/>
  <c r="C48" i="7" s="1"/>
  <c r="C21" i="7"/>
  <c r="D21" i="7"/>
  <c r="E17" i="7"/>
  <c r="E46" i="7"/>
  <c r="E36" i="7"/>
  <c r="E35" i="7"/>
  <c r="E34" i="7"/>
  <c r="E32" i="7"/>
  <c r="E31" i="7"/>
  <c r="E28" i="7"/>
  <c r="E27" i="7"/>
  <c r="E19" i="7"/>
  <c r="E18" i="7"/>
  <c r="E16" i="7"/>
  <c r="E15" i="7"/>
  <c r="E11" i="7"/>
  <c r="E8" i="7"/>
  <c r="E5" i="7"/>
  <c r="D18" i="6"/>
  <c r="D17" i="6"/>
  <c r="D16" i="6"/>
  <c r="D14" i="6"/>
  <c r="D13" i="6"/>
  <c r="D9" i="6"/>
  <c r="D5" i="6"/>
  <c r="E24" i="2"/>
  <c r="E21" i="2"/>
  <c r="E20" i="2"/>
  <c r="E19" i="2"/>
  <c r="E18" i="2"/>
  <c r="E15" i="2"/>
  <c r="E14" i="2"/>
  <c r="E11" i="2"/>
  <c r="E10" i="2"/>
  <c r="E8" i="2"/>
  <c r="E6" i="2"/>
  <c r="E5" i="2"/>
  <c r="B10" i="6"/>
  <c r="B20" i="6" s="1"/>
  <c r="B21" i="6" s="1"/>
  <c r="C16" i="2"/>
  <c r="C23" i="2" s="1"/>
  <c r="C26" i="2" s="1"/>
  <c r="E7" i="2"/>
  <c r="D20" i="6" l="1"/>
  <c r="J10" i="10"/>
  <c r="J7" i="10"/>
  <c r="J11" i="10" s="1"/>
  <c r="E44" i="7"/>
  <c r="E21" i="7"/>
  <c r="D19" i="6"/>
  <c r="D21" i="6"/>
  <c r="E16" i="2"/>
  <c r="E12" i="2"/>
  <c r="E26" i="2"/>
  <c r="E48" i="7"/>
  <c r="E47" i="7"/>
  <c r="C29" i="2"/>
  <c r="E23" i="2" l="1"/>
  <c r="E29" i="2" l="1"/>
</calcChain>
</file>

<file path=xl/sharedStrings.xml><?xml version="1.0" encoding="utf-8"?>
<sst xmlns="http://schemas.openxmlformats.org/spreadsheetml/2006/main" count="246" uniqueCount="147">
  <si>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</si>
  <si>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</si>
  <si>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</si>
  <si>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</si>
  <si>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</si>
  <si>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</si>
  <si>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</si>
  <si>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</si>
  <si>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</si>
  <si>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</si>
  <si>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</si>
  <si>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</si>
  <si>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</si>
  <si>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</si>
  <si>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</si>
  <si>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</si>
  <si>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</si>
  <si>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</si>
  <si>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</si>
  <si>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>Umstrukturierungsergebnis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</si>
  <si>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</si>
  <si>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</si>
  <si>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</si>
  <si>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</si>
  <si>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</si>
  <si>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</si>
  <si>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</si>
  <si>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</si>
  <si>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</si>
  <si>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Ergebnis vor Umstrukturierung und Steuern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</si>
  <si>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</si>
  <si>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</si>
  <si>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</si>
  <si>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</si>
  <si>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</si>
  <si>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</si>
  <si>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</si>
  <si>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</si>
  <si>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</si>
  <si>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</si>
  <si>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</si>
  <si>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</si>
  <si>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</si>
  <si>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</si>
  <si>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</si>
  <si>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</si>
  <si>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</si>
  <si>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</si>
  <si>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</si>
  <si>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</si>
  <si>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</si>
  <si>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</si>
  <si>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</si>
  <si>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</si>
  <si>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</si>
  <si>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</si>
  <si>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</si>
  <si>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</si>
  <si>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</si>
  <si>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</si>
  <si>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</si>
  <si>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</si>
  <si>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</si>
  <si>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</si>
  <si>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</si>
  <si>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</si>
  <si>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</si>
  <si>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</si>
  <si>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</si>
  <si>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</si>
  <si>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</si>
  <si>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</si>
  <si>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</si>
  <si>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</si>
  <si>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</si>
  <si>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</si>
  <si>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</si>
  <si>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</si>
  <si>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</si>
  <si>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</si>
  <si>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</si>
  <si>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</si>
  <si>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</si>
  <si>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</si>
  <si>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</si>
  <si>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</si>
  <si>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</si>
  <si>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</si>
  <si>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</si>
  <si>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</si>
  <si>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</si>
  <si>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</si>
  <si>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</si>
  <si>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</si>
  <si>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</si>
  <si>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</si>
  <si>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</si>
  <si>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</si>
  <si>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</si>
  <si>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</si>
  <si>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</si>
  <si>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</si>
  <si>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</si>
  <si>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</si>
  <si>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</si>
  <si>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</si>
  <si>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Gesamtrisikobetrag</t>
  </si>
  <si>
    <t>Zum Verkauf bestimmte Vermögenswerte</t>
  </si>
  <si>
    <t>Zum Verkauf bestimmte Passiva</t>
  </si>
  <si>
    <t>2015</t>
  </si>
  <si>
    <t>Aufgrund von Rundungen können sich im vorliegenden Bericht bei Summenbildungen und bei der Berechnung von Prozentangaben geringfügige Abweichungen ergeben.</t>
  </si>
  <si>
    <t>Neubewertung der Nettoverbindlichkeit aus
leistungsorientierten Pensionsplänen</t>
  </si>
  <si>
    <t>Nach der Equity-Methode bilanzierte Anteile an Unternehmen-
Anteil am Sonstigen Ergebnis</t>
  </si>
  <si>
    <t>Sonstiges Ergebnis, das in Folgeperioden unter bestimmten Bedingungen in die Gewinn-und-Verlust-Rechnung umgegliedert wird</t>
  </si>
  <si>
    <t>Umgliederung aufgrund von Gewinn-/ Verlustrealisierungen</t>
  </si>
  <si>
    <t>Nach der Equity-Methode bilanzierte Anteile an Unternehmen–
Anteil am Sonstigen Ergebnis</t>
  </si>
  <si>
    <t>Harte Kernkapitalquote (in %)</t>
  </si>
  <si>
    <t>Zusätz-</t>
  </si>
  <si>
    <t>kapitalbe-</t>
  </si>
  <si>
    <t>standteile</t>
  </si>
  <si>
    <t>liche Eigen-</t>
  </si>
  <si>
    <t>-</t>
  </si>
  <si>
    <t>netes</t>
  </si>
  <si>
    <t>Gezeich-</t>
  </si>
  <si>
    <t>Zusätzliche Eigenkapitalbestandteile</t>
  </si>
  <si>
    <t>Eigenmittel (in Mio €)</t>
  </si>
  <si>
    <t>2016</t>
  </si>
  <si>
    <t>Veränderung</t>
  </si>
  <si>
    <t xml:space="preserve">Erfolgszahlen </t>
  </si>
  <si>
    <t>Bilanzzahlen</t>
  </si>
  <si>
    <t>Eigenkapital zum 1.1.2016</t>
  </si>
  <si>
    <t>Sonstige Kapitalveränderungen</t>
  </si>
  <si>
    <t>Eigenkapital zum 1.1.2015</t>
  </si>
  <si>
    <t>Transaktionen mit den Eigentümern</t>
  </si>
  <si>
    <t>Verkürzte Eigenkapitalveränderungsrechnung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</si>
  <si>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</si>
  <si>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</si>
  <si>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</si>
  <si>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</si>
  <si>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Konsolisierungskreises</t>
  </si>
  <si>
    <t>In den sonstigen Kapitalveränderungen sind Umklassifizierungen von Rücklagen in Darlehen enthalten sowie Zinszahlungen auf die begebenen Additional Tier-1-Anleihen.</t>
  </si>
  <si>
    <t>1.1.-30.9.</t>
  </si>
  <si>
    <t>30.09.</t>
  </si>
  <si>
    <t>30.9.</t>
  </si>
  <si>
    <t>Eigenkapital zum 30.9.2016</t>
  </si>
  <si>
    <t>Änderungen des Konsolidierungskreises</t>
  </si>
  <si>
    <t>Eigenkapital zum 30.9.2015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</si>
</sst>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94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/>
    <xf numFmtId="164" fontId="1" fillId="96" borderId="0" xfId="0" applyNumberFormat="1" applyFont="1" applyFill="1" applyBorder="1" applyAlignment="1">
      <alignment horizontal="right" wrapText="1"/>
    </xf>
    <xf numFmtId="0" fontId="1" fillId="96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wrapText="1" indent="2"/>
    </xf>
    <xf numFmtId="164" fontId="1" fillId="96" borderId="6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wrapText="1"/>
    </xf>
    <xf numFmtId="164" fontId="2" fillId="96" borderId="3" xfId="0" quotePrefix="1" applyNumberFormat="1" applyFont="1" applyFill="1" applyBorder="1" applyAlignment="1">
      <alignment horizontal="right" wrapText="1"/>
    </xf>
    <xf numFmtId="164" fontId="1" fillId="96" borderId="5" xfId="0" quotePrefix="1" applyNumberFormat="1" applyFont="1" applyFill="1" applyBorder="1" applyAlignment="1">
      <alignment horizontal="right" wrapText="1"/>
    </xf>
    <xf numFmtId="164" fontId="2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0" applyFont="1" applyFill="1" applyBorder="1" applyAlignment="1">
      <alignment wrapText="1"/>
    </xf>
    <xf numFmtId="0" fontId="1" fillId="96" borderId="3" xfId="0" applyFont="1" applyFill="1" applyBorder="1" applyAlignment="1"/>
    <xf numFmtId="0" fontId="1" fillId="96" borderId="5" xfId="0" applyFont="1" applyFill="1" applyBorder="1" applyAlignment="1"/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6" xfId="0" applyFont="1" applyFill="1" applyBorder="1" applyAlignment="1"/>
    <xf numFmtId="0" fontId="2" fillId="96" borderId="0" xfId="0" applyFont="1" applyFill="1" applyBorder="1" applyAlignment="1">
      <alignment horizontal="left" vertical="center" wrapText="1" indent="2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3" fillId="96" borderId="51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2" fillId="96" borderId="0" xfId="285" applyNumberFormat="1" applyFont="1" applyFill="1" applyBorder="1" applyAlignment="1">
      <alignment horizontal="right" vertical="center"/>
    </xf>
    <xf numFmtId="164" fontId="133" fillId="96" borderId="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164" fontId="1" fillId="96" borderId="3" xfId="0" quotePrefix="1" applyNumberFormat="1" applyFont="1" applyFill="1" applyBorder="1" applyAlignment="1">
      <alignment horizontal="right" wrapText="1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vertical="center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164" fontId="134" fillId="96" borderId="6" xfId="0" quotePrefix="1" applyNumberFormat="1" applyFont="1" applyFill="1" applyBorder="1" applyAlignment="1">
      <alignment horizontal="right" vertical="center" wrapText="1"/>
    </xf>
    <xf numFmtId="0" fontId="132" fillId="96" borderId="49" xfId="0" applyFont="1" applyFill="1" applyBorder="1" applyAlignment="1">
      <alignment vertical="center" wrapText="1"/>
    </xf>
    <xf numFmtId="164" fontId="133" fillId="96" borderId="51" xfId="285" applyNumberFormat="1" applyFont="1" applyFill="1" applyBorder="1" applyAlignment="1">
      <alignment horizontal="right" vertical="center"/>
    </xf>
    <xf numFmtId="164" fontId="133" fillId="96" borderId="6" xfId="0" applyNumberFormat="1" applyFont="1" applyFill="1" applyBorder="1" applyAlignment="1">
      <alignment horizontal="right" vertical="center"/>
    </xf>
    <xf numFmtId="0" fontId="132" fillId="96" borderId="6" xfId="0" applyFont="1" applyFill="1" applyBorder="1" applyAlignment="1">
      <alignment vertical="center" wrapText="1"/>
    </xf>
    <xf numFmtId="164" fontId="132" fillId="96" borderId="6" xfId="0" applyNumberFormat="1" applyFont="1" applyFill="1" applyBorder="1" applyAlignment="1">
      <alignment horizontal="right" vertical="center"/>
    </xf>
    <xf numFmtId="164" fontId="132" fillId="96" borderId="6" xfId="285" applyNumberFormat="1" applyFont="1" applyFill="1" applyBorder="1" applyAlignment="1">
      <alignment horizontal="right" vertical="center"/>
    </xf>
    <xf numFmtId="164" fontId="132" fillId="96" borderId="49" xfId="285" applyNumberFormat="1" applyFont="1" applyFill="1" applyBorder="1" applyAlignment="1">
      <alignment horizontal="right" vertical="center"/>
    </xf>
    <xf numFmtId="0" fontId="133" fillId="96" borderId="52" xfId="0" applyFont="1" applyFill="1" applyBorder="1" applyAlignment="1">
      <alignment vertical="center" wrapText="1"/>
    </xf>
    <xf numFmtId="164" fontId="133" fillId="96" borderId="52" xfId="285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wrapText="1"/>
    </xf>
    <xf numFmtId="0" fontId="132" fillId="0" borderId="0" xfId="0" applyFont="1" applyAlignment="1">
      <alignment horizontal="left" vertical="center" wrapText="1"/>
    </xf>
    <xf numFmtId="164" fontId="134" fillId="96" borderId="3" xfId="0" applyNumberFormat="1" applyFont="1" applyFill="1" applyBorder="1" applyAlignment="1">
      <alignment horizontal="right" vertical="center" wrapText="1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workbookViewId="0">
      <selection activeCell="D22" sqref="D22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28</v>
      </c>
      <c r="B1" s="5"/>
      <c r="C1" s="6"/>
      <c r="D1" s="6"/>
    </row>
    <row r="2" spans="1:6">
      <c r="A2" s="8"/>
      <c r="B2" s="9" t="s">
        <v>141</v>
      </c>
      <c r="C2" s="9" t="s">
        <v>141</v>
      </c>
      <c r="D2" s="10" t="s">
        <v>127</v>
      </c>
    </row>
    <row r="3" spans="1:6">
      <c r="A3" s="11"/>
      <c r="B3" s="146" t="s">
        <v>126</v>
      </c>
      <c r="C3" s="147">
        <v>2015</v>
      </c>
      <c r="D3" s="13"/>
    </row>
    <row r="4" spans="1:6">
      <c r="A4" s="14" t="s">
        <v>128</v>
      </c>
      <c r="B4" s="15" t="s">
        <v>3</v>
      </c>
      <c r="C4" s="15" t="s">
        <v>3</v>
      </c>
      <c r="D4" s="16" t="s">
        <v>4</v>
      </c>
    </row>
    <row r="5" spans="1:6">
      <c r="A5" s="6" t="s">
        <v>7</v>
      </c>
      <c r="B5" s="2">
        <v>1357</v>
      </c>
      <c r="C5" s="2">
        <v>1494</v>
      </c>
      <c r="D5" s="17">
        <f t="shared" ref="D5:D12" si="0">IF(C5=0,0,IF(B5=0,"-100",IF(ABS((B5-C5)/C5*100)&gt;100,"&gt;100",((B5-C5)/C5*100))))</f>
        <v>-9.1700133868808571</v>
      </c>
      <c r="F5" s="18"/>
    </row>
    <row r="6" spans="1:6">
      <c r="A6" s="6" t="s">
        <v>8</v>
      </c>
      <c r="B6" s="2">
        <v>1651</v>
      </c>
      <c r="C6" s="2">
        <v>367</v>
      </c>
      <c r="D6" s="17" t="str">
        <f t="shared" si="0"/>
        <v>&gt;100</v>
      </c>
      <c r="F6" s="18"/>
    </row>
    <row r="7" spans="1:6">
      <c r="A7" s="6" t="s">
        <v>11</v>
      </c>
      <c r="B7" s="19">
        <v>164</v>
      </c>
      <c r="C7" s="19">
        <v>163</v>
      </c>
      <c r="D7" s="17">
        <f t="shared" si="0"/>
        <v>0.61349693251533743</v>
      </c>
      <c r="F7" s="18"/>
    </row>
    <row r="8" spans="1:6" ht="22.5">
      <c r="A8" s="20" t="s">
        <v>102</v>
      </c>
      <c r="B8" s="12">
        <v>354</v>
      </c>
      <c r="C8" s="2">
        <v>175</v>
      </c>
      <c r="D8" s="30" t="str">
        <f t="shared" si="0"/>
        <v>&gt;100</v>
      </c>
      <c r="F8" s="18"/>
    </row>
    <row r="9" spans="1:6">
      <c r="A9" s="6" t="s">
        <v>15</v>
      </c>
      <c r="B9" s="19">
        <v>61</v>
      </c>
      <c r="C9" s="2">
        <v>56</v>
      </c>
      <c r="D9" s="17">
        <f t="shared" si="0"/>
        <v>8.9285714285714288</v>
      </c>
      <c r="F9" s="18"/>
    </row>
    <row r="10" spans="1:6">
      <c r="A10" s="6" t="s">
        <v>16</v>
      </c>
      <c r="B10" s="19">
        <v>-18</v>
      </c>
      <c r="C10" s="145">
        <v>6</v>
      </c>
      <c r="D10" s="17" t="str">
        <f t="shared" si="0"/>
        <v>&gt;100</v>
      </c>
      <c r="F10" s="18"/>
    </row>
    <row r="11" spans="1:6">
      <c r="A11" s="6" t="s">
        <v>17</v>
      </c>
      <c r="B11" s="2">
        <v>835</v>
      </c>
      <c r="C11" s="136">
        <v>815</v>
      </c>
      <c r="D11" s="17">
        <f t="shared" si="0"/>
        <v>2.4539877300613497</v>
      </c>
      <c r="F11" s="18"/>
    </row>
    <row r="12" spans="1:6">
      <c r="A12" s="6" t="s">
        <v>18</v>
      </c>
      <c r="B12" s="2">
        <v>-47</v>
      </c>
      <c r="C12" s="2">
        <v>-77</v>
      </c>
      <c r="D12" s="17">
        <f t="shared" si="0"/>
        <v>-38.961038961038966</v>
      </c>
      <c r="F12" s="140"/>
    </row>
    <row r="13" spans="1:6">
      <c r="A13" s="5" t="s">
        <v>29</v>
      </c>
      <c r="B13" s="22">
        <v>-615</v>
      </c>
      <c r="C13" s="22">
        <v>635</v>
      </c>
      <c r="D13" s="23" t="str">
        <f t="shared" ref="D13:D21" si="1">IF(C13=0,0,IF(B13=0,"-100",IF(ABS((B13-C13)/C13*100)&gt;100,"&gt;100",((B13-C13)/C13*100))))</f>
        <v>&gt;100</v>
      </c>
      <c r="F13" s="24"/>
    </row>
    <row r="14" spans="1:6">
      <c r="A14" s="6" t="s">
        <v>19</v>
      </c>
      <c r="B14" s="2">
        <v>-9</v>
      </c>
      <c r="C14" s="2">
        <v>-5</v>
      </c>
      <c r="D14" s="17">
        <f t="shared" si="1"/>
        <v>80</v>
      </c>
      <c r="F14" s="18"/>
    </row>
    <row r="15" spans="1:6">
      <c r="A15" s="5" t="s">
        <v>20</v>
      </c>
      <c r="B15" s="22">
        <v>-624</v>
      </c>
      <c r="C15" s="22">
        <v>630</v>
      </c>
      <c r="D15" s="154" t="str">
        <f t="shared" si="1"/>
        <v>&gt;100</v>
      </c>
    </row>
    <row r="16" spans="1:6">
      <c r="A16" s="6" t="s">
        <v>21</v>
      </c>
      <c r="B16" s="2">
        <v>112</v>
      </c>
      <c r="C16" s="2">
        <v>91</v>
      </c>
      <c r="D16" s="17">
        <f t="shared" si="1"/>
        <v>23.076923076923077</v>
      </c>
    </row>
    <row r="17" spans="1:4">
      <c r="A17" s="5" t="s">
        <v>22</v>
      </c>
      <c r="B17" s="22">
        <v>-736</v>
      </c>
      <c r="C17" s="22">
        <v>539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30</v>
      </c>
      <c r="B19" s="26"/>
      <c r="C19" s="26"/>
      <c r="D19" s="26"/>
    </row>
    <row r="20" spans="1:4">
      <c r="A20" s="6" t="s">
        <v>31</v>
      </c>
      <c r="B20" s="155">
        <v>0.46100000000000002</v>
      </c>
      <c r="C20" s="155">
        <v>0.46300000000000002</v>
      </c>
      <c r="D20" s="2" t="s">
        <v>121</v>
      </c>
    </row>
    <row r="21" spans="1:4">
      <c r="A21" s="6" t="s">
        <v>32</v>
      </c>
      <c r="B21" s="155">
        <v>-0.104</v>
      </c>
      <c r="C21" s="156">
        <v>0.115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68" t="s">
        <v>142</v>
      </c>
      <c r="C23" s="9" t="s">
        <v>33</v>
      </c>
      <c r="D23" s="10" t="s">
        <v>127</v>
      </c>
    </row>
    <row r="24" spans="1:4">
      <c r="A24" s="6"/>
      <c r="B24" s="12" t="s">
        <v>126</v>
      </c>
      <c r="C24" s="12" t="s">
        <v>109</v>
      </c>
      <c r="D24" s="13"/>
    </row>
    <row r="25" spans="1:4">
      <c r="A25" s="25" t="s">
        <v>129</v>
      </c>
      <c r="B25" s="15" t="s">
        <v>3</v>
      </c>
      <c r="C25" s="15" t="s">
        <v>3</v>
      </c>
      <c r="D25" s="16" t="s">
        <v>4</v>
      </c>
    </row>
    <row r="26" spans="1:4">
      <c r="A26" s="1" t="s">
        <v>34</v>
      </c>
      <c r="B26" s="2">
        <v>177706</v>
      </c>
      <c r="C26" s="2">
        <v>180998</v>
      </c>
      <c r="D26" s="17">
        <f>IF(C26=0,0,IF(B26=0,"-100",IF(ABS((B26-C26)/C26*100)&gt;100,"&gt;100",((B26-C26)/C26*100))))</f>
        <v>-1.8188046276754437</v>
      </c>
    </row>
    <row r="27" spans="1:4">
      <c r="A27" s="1" t="s">
        <v>35</v>
      </c>
      <c r="B27" s="2">
        <v>57136</v>
      </c>
      <c r="C27" s="2">
        <v>60597</v>
      </c>
      <c r="D27" s="17">
        <f>IF(C27=0,0,IF(B27=0,"-100",IF(ABS((B27-C27)/C27*100)&gt;100,"&gt;100",((B27-C27)/C27*100))))</f>
        <v>-5.7115038698285394</v>
      </c>
    </row>
    <row r="28" spans="1:4">
      <c r="A28" s="1" t="s">
        <v>36</v>
      </c>
      <c r="B28" s="2">
        <v>106081</v>
      </c>
      <c r="C28" s="2">
        <v>107878</v>
      </c>
      <c r="D28" s="142">
        <f>IF(C28=0,0,IF(B28=0,"-100",IF(ABS((B28-C28)/C28*100)&gt;100,"&gt;100",((B28-C28)/C28*100))))</f>
        <v>-1.665770592706576</v>
      </c>
    </row>
    <row r="29" spans="1:4">
      <c r="A29" s="6" t="s">
        <v>37</v>
      </c>
      <c r="B29" s="19">
        <v>7548</v>
      </c>
      <c r="C29" s="19">
        <v>8513</v>
      </c>
      <c r="D29" s="17">
        <f>IF(C29=0,0,IF(B29=0,"-100",IF(ABS((B29-C29)/C29*100)&gt;100,"&gt;100",((B29-C29)/C29*100))))</f>
        <v>-11.335604369787385</v>
      </c>
    </row>
    <row r="30" spans="1:4">
      <c r="A30" s="6"/>
      <c r="B30" s="6"/>
      <c r="C30" s="6"/>
      <c r="D30" s="6"/>
    </row>
    <row r="31" spans="1:4">
      <c r="A31" s="5" t="s">
        <v>38</v>
      </c>
      <c r="B31" s="6"/>
      <c r="C31" s="6"/>
      <c r="D31" s="6"/>
    </row>
    <row r="32" spans="1:4">
      <c r="A32" s="1" t="s">
        <v>104</v>
      </c>
      <c r="B32" s="2">
        <v>7783</v>
      </c>
      <c r="C32" s="2">
        <v>8320</v>
      </c>
      <c r="D32" s="17">
        <f t="shared" ref="D32:D38" si="2">IF(C32=0,0,IF(B32=0,"-100",IF(ABS((B32-C32)/C32*100)&gt;100,"&gt;100",((B32-C32)/C32*100))))</f>
        <v>-6.4543269230769234</v>
      </c>
    </row>
    <row r="33" spans="1:4">
      <c r="A33" s="1" t="s">
        <v>135</v>
      </c>
      <c r="B33" s="2">
        <v>8130</v>
      </c>
      <c r="C33" s="2">
        <v>8440</v>
      </c>
      <c r="D33" s="17">
        <f t="shared" si="2"/>
        <v>-3.6729857819905209</v>
      </c>
    </row>
    <row r="34" spans="1:4">
      <c r="A34" s="1" t="s">
        <v>105</v>
      </c>
      <c r="B34" s="2">
        <v>2455</v>
      </c>
      <c r="C34" s="2">
        <v>2207</v>
      </c>
      <c r="D34" s="17">
        <f t="shared" si="2"/>
        <v>11.236973266878115</v>
      </c>
    </row>
    <row r="35" spans="1:4">
      <c r="A35" s="143" t="s">
        <v>125</v>
      </c>
      <c r="B35" s="2">
        <v>10585</v>
      </c>
      <c r="C35" s="2">
        <v>10647</v>
      </c>
      <c r="D35" s="17">
        <f t="shared" si="2"/>
        <v>-0.58232365924673613</v>
      </c>
    </row>
    <row r="36" spans="1:4">
      <c r="A36" s="1" t="s">
        <v>106</v>
      </c>
      <c r="B36" s="167">
        <v>63857</v>
      </c>
      <c r="C36" s="167">
        <v>63675</v>
      </c>
      <c r="D36" s="17" t="s">
        <v>121</v>
      </c>
    </row>
    <row r="37" spans="1:4">
      <c r="A37" s="1" t="s">
        <v>116</v>
      </c>
      <c r="B37" s="108">
        <v>0.12189999999999999</v>
      </c>
      <c r="C37" s="108">
        <v>0.13070000000000001</v>
      </c>
      <c r="D37" s="17">
        <f t="shared" si="2"/>
        <v>-6.7329762815608385</v>
      </c>
    </row>
    <row r="38" spans="1:4">
      <c r="A38" s="1" t="s">
        <v>103</v>
      </c>
      <c r="B38" s="109">
        <v>0.1658</v>
      </c>
      <c r="C38" s="109">
        <v>0.16719999999999999</v>
      </c>
      <c r="D38" s="17">
        <f t="shared" si="2"/>
        <v>-0.83732057416267025</v>
      </c>
    </row>
    <row r="39" spans="1:4">
      <c r="A39" s="1"/>
      <c r="B39" s="2"/>
      <c r="C39" s="2"/>
      <c r="D39" s="2"/>
    </row>
    <row r="40" spans="1:4" ht="36" customHeight="1">
      <c r="A40" s="191" t="s">
        <v>110</v>
      </c>
      <c r="B40" s="191"/>
      <c r="C40" s="191"/>
      <c r="D40" s="191"/>
    </row>
    <row r="41" spans="1:4">
      <c r="A41" s="1"/>
      <c r="B41" s="2"/>
      <c r="C41" s="3"/>
      <c r="D41" s="2"/>
    </row>
  </sheetData>
  <mergeCells count="1">
    <mergeCell ref="A40:D40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3 B24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E30" sqref="E30"/>
    </sheetView>
  </sheetViews>
  <sheetFormatPr baseColWidth="10" defaultRowHeight="11.25"/>
  <cols>
    <col min="1" max="1" width="59.85546875" style="101" customWidth="1"/>
    <col min="2" max="2" width="7.85546875" style="101" customWidth="1"/>
    <col min="3" max="3" width="14.85546875" style="101" customWidth="1"/>
    <col min="4" max="4" width="11.42578125" style="101"/>
    <col min="5" max="5" width="10.28515625" style="101" customWidth="1"/>
    <col min="6" max="16384" width="11.42578125" style="101"/>
  </cols>
  <sheetData>
    <row r="1" spans="1:10" ht="27" customHeight="1">
      <c r="A1" s="11" t="s">
        <v>94</v>
      </c>
      <c r="B1" s="11"/>
      <c r="C1" s="6"/>
      <c r="D1" s="6"/>
      <c r="E1" s="6"/>
    </row>
    <row r="2" spans="1:10">
      <c r="A2" s="28"/>
      <c r="B2" s="28"/>
      <c r="C2" s="9" t="s">
        <v>141</v>
      </c>
      <c r="D2" s="9" t="s">
        <v>141</v>
      </c>
      <c r="E2" s="10" t="s">
        <v>127</v>
      </c>
    </row>
    <row r="3" spans="1:10">
      <c r="A3" s="1"/>
      <c r="B3" s="1"/>
      <c r="C3" s="12">
        <v>2016</v>
      </c>
      <c r="D3" s="13">
        <v>2015</v>
      </c>
      <c r="E3" s="13"/>
    </row>
    <row r="4" spans="1:10">
      <c r="A4" s="29"/>
      <c r="B4" s="16" t="s">
        <v>2</v>
      </c>
      <c r="C4" s="15" t="s">
        <v>3</v>
      </c>
      <c r="D4" s="15" t="s">
        <v>3</v>
      </c>
      <c r="E4" s="16" t="s">
        <v>4</v>
      </c>
    </row>
    <row r="5" spans="1:10">
      <c r="A5" s="1" t="s">
        <v>5</v>
      </c>
      <c r="B5" s="13"/>
      <c r="C5" s="2">
        <v>5472</v>
      </c>
      <c r="D5" s="2">
        <v>6276</v>
      </c>
      <c r="E5" s="30">
        <f t="shared" ref="E5:E29" si="0">IF(D5=0,0,IF(C5=0,"-100",IF(ABS((C5-D5)/D5*100)&gt;100,"&gt;100",((C5-D5)/D5*100))))</f>
        <v>-12.810707456978967</v>
      </c>
    </row>
    <row r="6" spans="1:10">
      <c r="A6" s="29" t="s">
        <v>6</v>
      </c>
      <c r="B6" s="16"/>
      <c r="C6" s="36">
        <v>4115</v>
      </c>
      <c r="D6" s="36">
        <v>4782</v>
      </c>
      <c r="E6" s="113">
        <f t="shared" si="0"/>
        <v>-13.948138854035969</v>
      </c>
      <c r="F6" s="6"/>
      <c r="G6" s="6"/>
      <c r="H6" s="6"/>
      <c r="I6" s="6"/>
      <c r="J6" s="6"/>
    </row>
    <row r="7" spans="1:10">
      <c r="A7" s="114" t="s">
        <v>7</v>
      </c>
      <c r="B7" s="115">
        <v>6</v>
      </c>
      <c r="C7" s="116">
        <f>C5-C6</f>
        <v>1357</v>
      </c>
      <c r="D7" s="116">
        <f>D5-D6</f>
        <v>1494</v>
      </c>
      <c r="E7" s="117">
        <f t="shared" si="0"/>
        <v>-9.1700133868808571</v>
      </c>
      <c r="F7" s="6"/>
      <c r="G7" s="6"/>
      <c r="H7" s="6"/>
      <c r="I7" s="6"/>
      <c r="J7" s="6"/>
    </row>
    <row r="8" spans="1:10">
      <c r="A8" s="1" t="s">
        <v>8</v>
      </c>
      <c r="B8" s="13">
        <v>7</v>
      </c>
      <c r="C8" s="2">
        <v>1651</v>
      </c>
      <c r="D8" s="2">
        <v>367</v>
      </c>
      <c r="E8" s="30" t="str">
        <f t="shared" si="0"/>
        <v>&gt;100</v>
      </c>
      <c r="F8" s="6"/>
      <c r="G8" s="6"/>
      <c r="H8" s="6"/>
      <c r="I8" s="6"/>
      <c r="J8" s="6"/>
    </row>
    <row r="9" spans="1:10">
      <c r="A9" s="1"/>
      <c r="B9" s="13"/>
      <c r="C9" s="31"/>
      <c r="D9" s="31"/>
      <c r="E9" s="32"/>
      <c r="F9" s="33"/>
      <c r="G9" s="6"/>
      <c r="H9" s="6"/>
    </row>
    <row r="10" spans="1:10">
      <c r="A10" s="1" t="s">
        <v>9</v>
      </c>
      <c r="B10" s="13"/>
      <c r="C10" s="2">
        <v>259</v>
      </c>
      <c r="D10" s="2">
        <v>237</v>
      </c>
      <c r="E10" s="30">
        <f t="shared" si="0"/>
        <v>9.2827004219409286</v>
      </c>
    </row>
    <row r="11" spans="1:10">
      <c r="A11" s="29" t="s">
        <v>10</v>
      </c>
      <c r="B11" s="16"/>
      <c r="C11" s="2">
        <v>95</v>
      </c>
      <c r="D11" s="2">
        <v>74</v>
      </c>
      <c r="E11" s="113">
        <f t="shared" si="0"/>
        <v>28.378378378378379</v>
      </c>
    </row>
    <row r="12" spans="1:10">
      <c r="A12" s="14" t="s">
        <v>11</v>
      </c>
      <c r="B12" s="16">
        <v>8</v>
      </c>
      <c r="C12" s="116">
        <f>C10-C11</f>
        <v>164</v>
      </c>
      <c r="D12" s="116">
        <f>D10-D11</f>
        <v>163</v>
      </c>
      <c r="E12" s="118">
        <f t="shared" si="0"/>
        <v>0.61349693251533743</v>
      </c>
    </row>
    <row r="13" spans="1:10">
      <c r="A13" s="11"/>
      <c r="B13" s="34"/>
      <c r="C13" s="35"/>
      <c r="D13" s="35"/>
      <c r="E13" s="32"/>
    </row>
    <row r="14" spans="1:10">
      <c r="A14" s="1" t="s">
        <v>12</v>
      </c>
      <c r="B14" s="13"/>
      <c r="C14" s="2">
        <v>636</v>
      </c>
      <c r="D14" s="2">
        <v>-98</v>
      </c>
      <c r="E14" s="30" t="str">
        <f t="shared" si="0"/>
        <v>&gt;100</v>
      </c>
    </row>
    <row r="15" spans="1:10">
      <c r="A15" s="29" t="s">
        <v>13</v>
      </c>
      <c r="B15" s="16"/>
      <c r="C15" s="36">
        <v>-302</v>
      </c>
      <c r="D15" s="36">
        <v>166</v>
      </c>
      <c r="E15" s="113" t="str">
        <f t="shared" si="0"/>
        <v>&gt;100</v>
      </c>
    </row>
    <row r="16" spans="1:10" ht="22.5">
      <c r="A16" s="119" t="s">
        <v>101</v>
      </c>
      <c r="B16" s="115">
        <v>9</v>
      </c>
      <c r="C16" s="116">
        <f>C14+C15</f>
        <v>334</v>
      </c>
      <c r="D16" s="116">
        <f>D14+D15</f>
        <v>68</v>
      </c>
      <c r="E16" s="120" t="str">
        <f t="shared" si="0"/>
        <v>&gt;100</v>
      </c>
    </row>
    <row r="17" spans="1:5">
      <c r="A17" s="11"/>
      <c r="B17" s="34"/>
      <c r="C17" s="35"/>
      <c r="D17" s="35"/>
      <c r="E17" s="32"/>
    </row>
    <row r="18" spans="1:5">
      <c r="A18" s="1" t="s">
        <v>14</v>
      </c>
      <c r="B18" s="13">
        <v>10</v>
      </c>
      <c r="C18" s="2">
        <v>20</v>
      </c>
      <c r="D18" s="2">
        <v>107</v>
      </c>
      <c r="E18" s="30">
        <f t="shared" si="0"/>
        <v>-81.308411214953267</v>
      </c>
    </row>
    <row r="19" spans="1:5">
      <c r="A19" s="1" t="s">
        <v>15</v>
      </c>
      <c r="B19" s="13">
        <v>11</v>
      </c>
      <c r="C19" s="2">
        <v>61</v>
      </c>
      <c r="D19" s="2">
        <v>56</v>
      </c>
      <c r="E19" s="30">
        <f t="shared" si="0"/>
        <v>8.9285714285714288</v>
      </c>
    </row>
    <row r="20" spans="1:5">
      <c r="A20" s="1" t="s">
        <v>16</v>
      </c>
      <c r="B20" s="13"/>
      <c r="C20" s="2">
        <v>-18</v>
      </c>
      <c r="D20" s="2">
        <v>6</v>
      </c>
      <c r="E20" s="30" t="str">
        <f t="shared" si="0"/>
        <v>&gt;100</v>
      </c>
    </row>
    <row r="21" spans="1:5">
      <c r="A21" s="1" t="s">
        <v>17</v>
      </c>
      <c r="B21" s="13">
        <v>12</v>
      </c>
      <c r="C21" s="2">
        <v>835</v>
      </c>
      <c r="D21" s="2">
        <v>815</v>
      </c>
      <c r="E21" s="30">
        <f t="shared" si="0"/>
        <v>2.4539877300613497</v>
      </c>
    </row>
    <row r="22" spans="1:5">
      <c r="A22" s="29" t="s">
        <v>18</v>
      </c>
      <c r="B22" s="16">
        <v>13</v>
      </c>
      <c r="C22" s="36">
        <v>-47</v>
      </c>
      <c r="D22" s="36">
        <v>-77</v>
      </c>
      <c r="E22" s="113">
        <f t="shared" si="0"/>
        <v>-38.961038961038966</v>
      </c>
    </row>
    <row r="23" spans="1:5">
      <c r="A23" s="37" t="s">
        <v>29</v>
      </c>
      <c r="B23" s="38"/>
      <c r="C23" s="39">
        <f>C7-C8+C12+C16+C18+C19+C20-C21+C22</f>
        <v>-615</v>
      </c>
      <c r="D23" s="39">
        <f>D7-D8+D12+D16+D18+D19+D20-D21+D22</f>
        <v>635</v>
      </c>
      <c r="E23" s="39" t="str">
        <f t="shared" si="0"/>
        <v>&gt;100</v>
      </c>
    </row>
    <row r="24" spans="1:5">
      <c r="A24" s="29" t="s">
        <v>19</v>
      </c>
      <c r="B24" s="16">
        <v>14</v>
      </c>
      <c r="C24" s="36">
        <v>-9</v>
      </c>
      <c r="D24" s="36">
        <v>-5</v>
      </c>
      <c r="E24" s="113">
        <f t="shared" si="0"/>
        <v>80</v>
      </c>
    </row>
    <row r="25" spans="1:5">
      <c r="A25" s="1"/>
      <c r="B25" s="13"/>
      <c r="C25" s="2"/>
      <c r="D25" s="2"/>
      <c r="E25" s="30"/>
    </row>
    <row r="26" spans="1:5">
      <c r="A26" s="11" t="s">
        <v>20</v>
      </c>
      <c r="B26" s="34"/>
      <c r="C26" s="22">
        <f>C23+C24</f>
        <v>-624</v>
      </c>
      <c r="D26" s="22">
        <f>D23+D24</f>
        <v>630</v>
      </c>
      <c r="E26" s="154" t="str">
        <f t="shared" si="0"/>
        <v>&gt;100</v>
      </c>
    </row>
    <row r="27" spans="1:5">
      <c r="A27" s="29" t="s">
        <v>21</v>
      </c>
      <c r="B27" s="16">
        <v>15</v>
      </c>
      <c r="C27" s="36">
        <v>112</v>
      </c>
      <c r="D27" s="36">
        <v>91</v>
      </c>
      <c r="E27" s="113">
        <f t="shared" si="0"/>
        <v>23.076923076923077</v>
      </c>
    </row>
    <row r="28" spans="1:5">
      <c r="A28" s="1"/>
      <c r="B28" s="13"/>
      <c r="C28" s="2"/>
      <c r="D28" s="2"/>
      <c r="E28" s="30"/>
    </row>
    <row r="29" spans="1:5" ht="12" thickBot="1">
      <c r="A29" s="121" t="s">
        <v>22</v>
      </c>
      <c r="B29" s="122"/>
      <c r="C29" s="40">
        <f>C26-C27</f>
        <v>-736</v>
      </c>
      <c r="D29" s="40">
        <f>D26-D27</f>
        <v>539</v>
      </c>
      <c r="E29" s="100" t="str">
        <f t="shared" si="0"/>
        <v>&gt;100</v>
      </c>
    </row>
    <row r="30" spans="1:5" ht="12" thickTop="1">
      <c r="A30" s="41" t="s">
        <v>23</v>
      </c>
      <c r="B30" s="33"/>
      <c r="C30" s="21">
        <v>-471</v>
      </c>
      <c r="D30" s="21">
        <v>524</v>
      </c>
      <c r="E30" s="17"/>
    </row>
    <row r="31" spans="1:5">
      <c r="A31" s="41" t="s">
        <v>24</v>
      </c>
      <c r="B31" s="33"/>
      <c r="C31" s="21">
        <v>-265</v>
      </c>
      <c r="D31" s="21">
        <v>15</v>
      </c>
      <c r="E31" s="17"/>
    </row>
    <row r="32" spans="1:5">
      <c r="A32" s="1"/>
      <c r="B32" s="1"/>
      <c r="C32" s="1"/>
      <c r="D32" s="13"/>
      <c r="E32" s="1"/>
    </row>
    <row r="33" spans="1:10">
      <c r="A33" s="1"/>
      <c r="B33" s="42"/>
      <c r="C33" s="42"/>
      <c r="D33" s="42"/>
      <c r="E33" s="42"/>
    </row>
    <row r="41" spans="1:10">
      <c r="F41" s="1"/>
      <c r="G41" s="1"/>
      <c r="H41" s="1"/>
      <c r="I41" s="1"/>
      <c r="J41" s="1"/>
    </row>
    <row r="42" spans="1:10">
      <c r="F42" s="42"/>
      <c r="G42" s="42"/>
      <c r="H42" s="42"/>
      <c r="I42" s="42"/>
      <c r="J42" s="4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D10" sqref="D10"/>
    </sheetView>
  </sheetViews>
  <sheetFormatPr baseColWidth="10" defaultColWidth="53.85546875" defaultRowHeight="11.25"/>
  <cols>
    <col min="1" max="1" width="51.425781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21.75" customHeight="1">
      <c r="A1" s="81" t="s">
        <v>83</v>
      </c>
    </row>
    <row r="2" spans="1:4">
      <c r="A2" s="83"/>
      <c r="B2" s="84" t="s">
        <v>141</v>
      </c>
      <c r="C2" s="84" t="s">
        <v>141</v>
      </c>
      <c r="D2" s="85" t="s">
        <v>0</v>
      </c>
    </row>
    <row r="3" spans="1:4">
      <c r="A3" s="86"/>
      <c r="B3" s="87">
        <v>2016</v>
      </c>
      <c r="C3" s="13">
        <v>2015</v>
      </c>
      <c r="D3" s="88" t="s">
        <v>1</v>
      </c>
    </row>
    <row r="4" spans="1:4">
      <c r="A4" s="89"/>
      <c r="B4" s="90" t="s">
        <v>3</v>
      </c>
      <c r="C4" s="90" t="s">
        <v>3</v>
      </c>
      <c r="D4" s="91" t="s">
        <v>4</v>
      </c>
    </row>
    <row r="5" spans="1:4">
      <c r="A5" s="37" t="s">
        <v>22</v>
      </c>
      <c r="B5" s="39">
        <v>-736</v>
      </c>
      <c r="C5" s="92">
        <v>539</v>
      </c>
      <c r="D5" s="93" t="str">
        <f>IF(C5=0,0,IF(B5=0,"-100",IF(ABS((B5-C5)/C5*100)&gt;100,"&gt;100",((B5-C5)/C5*100))))</f>
        <v>&gt;100</v>
      </c>
    </row>
    <row r="6" spans="1:4" ht="22.5">
      <c r="A6" s="94" t="s">
        <v>93</v>
      </c>
      <c r="B6" s="41"/>
      <c r="C6" s="41"/>
      <c r="D6" s="41"/>
    </row>
    <row r="7" spans="1:4" ht="22.5">
      <c r="A7" s="20" t="s">
        <v>111</v>
      </c>
      <c r="B7" s="21">
        <v>-481</v>
      </c>
      <c r="C7" s="21">
        <v>203</v>
      </c>
      <c r="D7" s="95" t="str">
        <f>IF(C7=0,0,IF(B7=0,"-100",IF(ABS((B7-C7)/C7*100)&gt;100,"&gt;100",((B7-C7)/C7*100))))</f>
        <v>&gt;100</v>
      </c>
    </row>
    <row r="8" spans="1:4" ht="22.5">
      <c r="A8" s="20" t="s">
        <v>112</v>
      </c>
      <c r="B8" s="21">
        <v>-5</v>
      </c>
      <c r="C8" s="21">
        <v>6</v>
      </c>
      <c r="D8" s="95" t="str">
        <f>IF(C8=0,0,IF(B8=0,"-100",IF(ABS((B8-C8)/C8*100)&gt;100,"&gt;100",((B8-C8)/C8*100))))</f>
        <v>&gt;100</v>
      </c>
    </row>
    <row r="9" spans="1:4">
      <c r="A9" s="123" t="s">
        <v>26</v>
      </c>
      <c r="B9" s="111">
        <v>154</v>
      </c>
      <c r="C9" s="111">
        <v>-65</v>
      </c>
      <c r="D9" s="110" t="str">
        <f t="shared" ref="D9:D21" si="0">IF(C9=0,0,IF(B9=0,"-100",IF(ABS((B9-C9)/C9*100)&gt;100,"&gt;100",((B9-C9)/C9*100))))</f>
        <v>&gt;100</v>
      </c>
    </row>
    <row r="10" spans="1:4" s="81" customFormat="1" ht="33.75">
      <c r="A10" s="180" t="s">
        <v>113</v>
      </c>
      <c r="B10" s="181">
        <f>SUM(B7:B9)</f>
        <v>-332</v>
      </c>
      <c r="C10" s="181">
        <f>SUM(C7:C9)</f>
        <v>144</v>
      </c>
      <c r="D10" s="193" t="str">
        <f t="shared" si="0"/>
        <v>&gt;100</v>
      </c>
    </row>
    <row r="11" spans="1:4" s="81" customFormat="1">
      <c r="B11" s="21"/>
      <c r="C11" s="21"/>
      <c r="D11" s="17"/>
    </row>
    <row r="12" spans="1:4">
      <c r="A12" s="20" t="s">
        <v>84</v>
      </c>
    </row>
    <row r="13" spans="1:4" s="97" customFormat="1">
      <c r="A13" s="138" t="s">
        <v>85</v>
      </c>
      <c r="B13" s="2">
        <v>148</v>
      </c>
      <c r="C13" s="2">
        <v>-52</v>
      </c>
      <c r="D13" s="96" t="str">
        <f t="shared" si="0"/>
        <v>&gt;100</v>
      </c>
    </row>
    <row r="14" spans="1:4">
      <c r="A14" s="98" t="s">
        <v>114</v>
      </c>
      <c r="B14" s="21">
        <v>36</v>
      </c>
      <c r="C14" s="21">
        <v>33</v>
      </c>
      <c r="D14" s="95">
        <f t="shared" si="0"/>
        <v>9.0909090909090917</v>
      </c>
    </row>
    <row r="15" spans="1:4">
      <c r="A15" s="20" t="s">
        <v>25</v>
      </c>
      <c r="C15" s="21"/>
      <c r="D15" s="95"/>
    </row>
    <row r="16" spans="1:4">
      <c r="A16" s="98" t="s">
        <v>85</v>
      </c>
      <c r="B16" s="21">
        <v>-95</v>
      </c>
      <c r="C16" s="21">
        <v>24</v>
      </c>
      <c r="D16" s="95" t="str">
        <f t="shared" si="0"/>
        <v>&gt;100</v>
      </c>
    </row>
    <row r="17" spans="1:5" ht="22.5">
      <c r="A17" s="20" t="s">
        <v>115</v>
      </c>
      <c r="B17" s="21">
        <v>42</v>
      </c>
      <c r="C17" s="21">
        <v>-35</v>
      </c>
      <c r="D17" s="21" t="str">
        <f t="shared" si="0"/>
        <v>&gt;100</v>
      </c>
    </row>
    <row r="18" spans="1:5">
      <c r="A18" s="123" t="s">
        <v>26</v>
      </c>
      <c r="B18" s="111">
        <v>-20</v>
      </c>
      <c r="C18" s="111">
        <v>-1</v>
      </c>
      <c r="D18" s="111" t="str">
        <f t="shared" si="0"/>
        <v>&gt;100</v>
      </c>
    </row>
    <row r="19" spans="1:5" ht="18.75" customHeight="1">
      <c r="A19" s="137"/>
      <c r="B19" s="169">
        <f>B13+B14+B16+B17+B18</f>
        <v>111</v>
      </c>
      <c r="C19" s="169">
        <f>C13+C14+C16+C17+C18</f>
        <v>-31</v>
      </c>
      <c r="D19" s="169" t="str">
        <f t="shared" si="0"/>
        <v>&gt;100</v>
      </c>
    </row>
    <row r="20" spans="1:5" ht="18.75" customHeight="1">
      <c r="A20" s="124" t="s">
        <v>86</v>
      </c>
      <c r="B20" s="99">
        <f>B10+B19</f>
        <v>-221</v>
      </c>
      <c r="C20" s="99">
        <f>C10+C19</f>
        <v>113</v>
      </c>
      <c r="D20" s="99" t="str">
        <f t="shared" si="0"/>
        <v>&gt;100</v>
      </c>
    </row>
    <row r="21" spans="1:5" ht="18.75" customHeight="1" thickBot="1">
      <c r="A21" s="125" t="s">
        <v>27</v>
      </c>
      <c r="B21" s="112">
        <f>B5+B20</f>
        <v>-957</v>
      </c>
      <c r="C21" s="112">
        <f>C5+C20</f>
        <v>652</v>
      </c>
      <c r="D21" s="112" t="str">
        <f t="shared" si="0"/>
        <v>&gt;100</v>
      </c>
    </row>
    <row r="22" spans="1:5" ht="18.75" customHeight="1" thickTop="1">
      <c r="A22" s="20" t="s">
        <v>23</v>
      </c>
      <c r="B22" s="21">
        <v>-675</v>
      </c>
      <c r="C22" s="21">
        <v>628</v>
      </c>
      <c r="D22" s="21"/>
    </row>
    <row r="23" spans="1:5" ht="18.75" customHeight="1">
      <c r="A23" s="41" t="s">
        <v>24</v>
      </c>
      <c r="B23" s="21">
        <v>-282</v>
      </c>
      <c r="C23" s="21">
        <v>24</v>
      </c>
      <c r="D23" s="21"/>
    </row>
    <row r="24" spans="1:5" ht="11.25" customHeight="1">
      <c r="A24" s="37"/>
      <c r="B24" s="4"/>
      <c r="C24" s="4"/>
      <c r="D24" s="21"/>
    </row>
    <row r="25" spans="1:5" ht="19.5" customHeight="1">
      <c r="A25" s="191"/>
      <c r="B25" s="191"/>
      <c r="C25" s="191"/>
      <c r="D25" s="191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93">
        <v>0</v>
      </c>
    </row>
    <row r="31" spans="1:5" ht="25.5" customHeight="1">
      <c r="E31" s="41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41"/>
      <c r="F50" s="41"/>
    </row>
    <row r="51" spans="5:8" ht="11.25" customHeight="1">
      <c r="E51" s="4"/>
      <c r="F51" s="4"/>
      <c r="G51" s="4"/>
      <c r="H51" s="4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Normal="100" workbookViewId="0">
      <selection activeCell="E15" sqref="E15"/>
    </sheetView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>
      <c r="A1" s="43" t="s">
        <v>87</v>
      </c>
      <c r="C1" s="44"/>
      <c r="D1" s="44"/>
      <c r="E1" s="44"/>
    </row>
    <row r="2" spans="1:9">
      <c r="A2" s="48"/>
      <c r="B2" s="48"/>
      <c r="C2" s="49" t="s">
        <v>143</v>
      </c>
      <c r="D2" s="49" t="s">
        <v>33</v>
      </c>
      <c r="E2" s="50"/>
    </row>
    <row r="3" spans="1:9">
      <c r="A3" s="51"/>
      <c r="B3" s="52"/>
      <c r="C3" s="53">
        <v>2016</v>
      </c>
      <c r="D3" s="13">
        <v>2015</v>
      </c>
      <c r="E3" s="52"/>
      <c r="H3" s="54"/>
    </row>
    <row r="4" spans="1:9">
      <c r="A4" s="55" t="s">
        <v>57</v>
      </c>
      <c r="B4" s="56" t="s">
        <v>2</v>
      </c>
      <c r="C4" s="57" t="s">
        <v>3</v>
      </c>
      <c r="D4" s="57" t="s">
        <v>3</v>
      </c>
      <c r="E4" s="56" t="s">
        <v>100</v>
      </c>
      <c r="H4" s="54"/>
    </row>
    <row r="5" spans="1:9">
      <c r="A5" s="58" t="s">
        <v>58</v>
      </c>
      <c r="B5" s="1"/>
      <c r="C5" s="2">
        <v>1073</v>
      </c>
      <c r="D5" s="2">
        <v>872</v>
      </c>
      <c r="E5" s="30">
        <f>IF(D5=0,0,IF(C5=0,"-100",IF(ABS((C5-D5)/D5*100)&gt;100,"&gt;100",((C5-D5)/D5*100))))</f>
        <v>23.050458715596331</v>
      </c>
      <c r="H5" s="54"/>
      <c r="I5" s="59"/>
    </row>
    <row r="6" spans="1:9">
      <c r="A6" s="58" t="s">
        <v>59</v>
      </c>
      <c r="B6" s="1">
        <v>16</v>
      </c>
      <c r="C6" s="2">
        <v>22208</v>
      </c>
      <c r="D6" s="2">
        <v>21194</v>
      </c>
      <c r="E6" s="30">
        <f>IF(D6=0,0,IF(C6=0,"-100",IF(ABS((C6-D6)/D6*100)&gt;100,"&gt;100",((C6-D6)/D6*100))))</f>
        <v>4.7843729357365294</v>
      </c>
      <c r="G6" s="60"/>
      <c r="H6" s="54"/>
      <c r="I6" s="59"/>
    </row>
    <row r="7" spans="1:9">
      <c r="A7" s="58" t="s">
        <v>60</v>
      </c>
      <c r="B7" s="1">
        <v>17</v>
      </c>
      <c r="C7" s="2">
        <v>106081</v>
      </c>
      <c r="D7" s="2">
        <v>107878</v>
      </c>
      <c r="E7" s="30">
        <f>IF(D7=0,0,IF(C7=0,"-100",IF(ABS((C7-D7)/D7*100)&gt;100,"&gt;100",((C7-D7)/D7*100))))</f>
        <v>-1.665770592706576</v>
      </c>
      <c r="G7" s="60"/>
      <c r="H7" s="54"/>
      <c r="I7" s="59"/>
    </row>
    <row r="8" spans="1:9">
      <c r="A8" s="58" t="s">
        <v>61</v>
      </c>
      <c r="B8" s="1">
        <v>18</v>
      </c>
      <c r="C8" s="2">
        <v>-3748</v>
      </c>
      <c r="D8" s="2">
        <v>-2919</v>
      </c>
      <c r="E8" s="30">
        <f t="shared" ref="E8:E9" si="0">IF(D8=0,0,IF(C8=0,"-100",IF(ABS((C8-D8)/D8*100)&gt;100,"&gt;100",((C8-D8)/D8*100))))</f>
        <v>28.40013703323056</v>
      </c>
      <c r="G8" s="60"/>
      <c r="H8" s="54"/>
      <c r="I8" s="59"/>
    </row>
    <row r="9" spans="1:9" s="176" customFormat="1" ht="22.5">
      <c r="A9" s="171" t="s">
        <v>136</v>
      </c>
      <c r="B9" s="51"/>
      <c r="C9" s="2">
        <v>326</v>
      </c>
      <c r="D9" s="2">
        <v>91</v>
      </c>
      <c r="E9" s="30" t="str">
        <f t="shared" si="0"/>
        <v>&gt;100</v>
      </c>
      <c r="F9" s="172"/>
      <c r="G9" s="173"/>
      <c r="H9" s="174"/>
      <c r="I9" s="175"/>
    </row>
    <row r="10" spans="1:9">
      <c r="A10" s="58" t="s">
        <v>137</v>
      </c>
      <c r="B10" s="44">
        <v>19</v>
      </c>
      <c r="C10" s="21">
        <v>12747</v>
      </c>
      <c r="D10" s="2">
        <v>14035</v>
      </c>
      <c r="E10" s="30">
        <f t="shared" ref="E10:E21" si="1">IF(D10=0,0,IF(C10=0,"-100",IF(ABS((C10-D10)/D10*100)&gt;100,"&gt;100",((C10-D10)/D10*100))))</f>
        <v>-9.1770573566084792</v>
      </c>
      <c r="G10" s="60"/>
      <c r="H10" s="54"/>
      <c r="I10" s="59"/>
    </row>
    <row r="11" spans="1:9">
      <c r="A11" s="58" t="s">
        <v>62</v>
      </c>
      <c r="B11" s="1"/>
      <c r="C11" s="2">
        <v>2880</v>
      </c>
      <c r="D11" s="2">
        <v>2507</v>
      </c>
      <c r="E11" s="30">
        <f t="shared" si="1"/>
        <v>14.878340646190665</v>
      </c>
      <c r="I11" s="61"/>
    </row>
    <row r="12" spans="1:9">
      <c r="A12" s="58" t="s">
        <v>63</v>
      </c>
      <c r="B12" s="1">
        <v>20</v>
      </c>
      <c r="C12" s="2">
        <v>33185</v>
      </c>
      <c r="D12" s="2">
        <v>34515</v>
      </c>
      <c r="E12" s="30">
        <f t="shared" si="1"/>
        <v>-3.853397073736057</v>
      </c>
      <c r="G12" s="60"/>
      <c r="I12" s="61"/>
    </row>
    <row r="13" spans="1:9">
      <c r="A13" s="58" t="s">
        <v>64</v>
      </c>
      <c r="B13" s="1"/>
      <c r="C13" s="2">
        <v>291</v>
      </c>
      <c r="D13" s="2">
        <v>290</v>
      </c>
      <c r="E13" s="30" t="s">
        <v>121</v>
      </c>
      <c r="I13" s="61"/>
    </row>
    <row r="14" spans="1:9">
      <c r="A14" s="58" t="s">
        <v>65</v>
      </c>
      <c r="B14" s="1">
        <v>21</v>
      </c>
      <c r="C14" s="2">
        <v>571</v>
      </c>
      <c r="D14" s="2">
        <v>573</v>
      </c>
      <c r="E14" s="30" t="s">
        <v>121</v>
      </c>
      <c r="H14" s="62"/>
      <c r="I14" s="61"/>
    </row>
    <row r="15" spans="1:9">
      <c r="A15" s="58" t="s">
        <v>66</v>
      </c>
      <c r="B15" s="1"/>
      <c r="C15" s="2">
        <v>74</v>
      </c>
      <c r="D15" s="2">
        <v>77</v>
      </c>
      <c r="E15" s="30">
        <f t="shared" si="1"/>
        <v>-3.8961038961038961</v>
      </c>
      <c r="I15" s="61"/>
    </row>
    <row r="16" spans="1:9">
      <c r="A16" s="58" t="s">
        <v>67</v>
      </c>
      <c r="B16" s="1">
        <v>22</v>
      </c>
      <c r="C16" s="2">
        <v>145</v>
      </c>
      <c r="D16" s="2">
        <v>149</v>
      </c>
      <c r="E16" s="30">
        <f t="shared" si="1"/>
        <v>-2.6845637583892619</v>
      </c>
      <c r="I16" s="61"/>
    </row>
    <row r="17" spans="1:9">
      <c r="A17" s="58" t="s">
        <v>107</v>
      </c>
      <c r="B17" s="1">
        <v>23</v>
      </c>
      <c r="C17" s="2">
        <v>32</v>
      </c>
      <c r="D17" s="2">
        <v>58</v>
      </c>
      <c r="E17" s="30">
        <f t="shared" si="1"/>
        <v>-44.827586206896555</v>
      </c>
      <c r="I17" s="61"/>
    </row>
    <row r="18" spans="1:9">
      <c r="A18" s="58" t="s">
        <v>68</v>
      </c>
      <c r="B18" s="1"/>
      <c r="C18" s="2">
        <v>32</v>
      </c>
      <c r="D18" s="2">
        <v>37</v>
      </c>
      <c r="E18" s="30">
        <f t="shared" si="1"/>
        <v>-13.513513513513514</v>
      </c>
      <c r="I18" s="59"/>
    </row>
    <row r="19" spans="1:9">
      <c r="A19" s="58" t="s">
        <v>69</v>
      </c>
      <c r="B19" s="1"/>
      <c r="C19" s="2">
        <v>774</v>
      </c>
      <c r="D19" s="2">
        <v>663</v>
      </c>
      <c r="E19" s="30">
        <f t="shared" si="1"/>
        <v>16.742081447963798</v>
      </c>
      <c r="I19" s="59"/>
    </row>
    <row r="20" spans="1:9">
      <c r="A20" s="126" t="s">
        <v>70</v>
      </c>
      <c r="B20" s="29"/>
      <c r="C20" s="36">
        <v>1035</v>
      </c>
      <c r="D20" s="2">
        <v>978</v>
      </c>
      <c r="E20" s="30">
        <f t="shared" si="1"/>
        <v>5.8282208588957047</v>
      </c>
      <c r="I20" s="59"/>
    </row>
    <row r="21" spans="1:9" s="43" customFormat="1" ht="12" thickBot="1">
      <c r="A21" s="127" t="s">
        <v>71</v>
      </c>
      <c r="B21" s="128"/>
      <c r="C21" s="40">
        <f>SUM(C5:C20)</f>
        <v>177706</v>
      </c>
      <c r="D21" s="64">
        <f>SUM(D5:D20)</f>
        <v>180998</v>
      </c>
      <c r="E21" s="64">
        <f t="shared" si="1"/>
        <v>-1.8188046276754437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143</v>
      </c>
      <c r="D23" s="49" t="s">
        <v>33</v>
      </c>
      <c r="E23" s="50"/>
      <c r="I23" s="59"/>
    </row>
    <row r="24" spans="1:9">
      <c r="A24" s="51"/>
      <c r="B24" s="52"/>
      <c r="C24" s="53">
        <v>2016</v>
      </c>
      <c r="D24" s="13">
        <v>2015</v>
      </c>
      <c r="E24" s="52"/>
      <c r="G24" s="71"/>
      <c r="I24" s="59"/>
    </row>
    <row r="25" spans="1:9">
      <c r="A25" s="55" t="s">
        <v>72</v>
      </c>
      <c r="B25" s="56" t="s">
        <v>2</v>
      </c>
      <c r="C25" s="57" t="s">
        <v>3</v>
      </c>
      <c r="D25" s="57" t="s">
        <v>3</v>
      </c>
      <c r="E25" s="56" t="s">
        <v>100</v>
      </c>
      <c r="H25" s="54"/>
      <c r="I25" s="59"/>
    </row>
    <row r="26" spans="1:9">
      <c r="A26" s="58" t="s">
        <v>73</v>
      </c>
      <c r="B26" s="51">
        <v>24</v>
      </c>
      <c r="C26" s="70">
        <v>49161</v>
      </c>
      <c r="D26" s="71">
        <v>48810</v>
      </c>
      <c r="E26" s="72">
        <f t="shared" ref="E26:E28" si="2">IF(D26=0,0,IF(C26=0,"-100",IF(ABS((C26-D26)/D26*100)&gt;100,"&gt;100",((C26-D26)/D26*100))))</f>
        <v>0.71911493546404426</v>
      </c>
      <c r="F26" s="59"/>
      <c r="G26" s="44"/>
      <c r="H26" s="47"/>
    </row>
    <row r="27" spans="1:9">
      <c r="A27" s="58" t="s">
        <v>74</v>
      </c>
      <c r="B27" s="51">
        <v>25</v>
      </c>
      <c r="C27" s="70">
        <v>57136</v>
      </c>
      <c r="D27" s="71">
        <v>60597</v>
      </c>
      <c r="E27" s="72">
        <f t="shared" si="2"/>
        <v>-5.7115038698285394</v>
      </c>
      <c r="F27" s="59"/>
      <c r="G27" s="44"/>
      <c r="H27" s="47"/>
    </row>
    <row r="28" spans="1:9">
      <c r="A28" s="58" t="s">
        <v>75</v>
      </c>
      <c r="B28" s="51">
        <v>26</v>
      </c>
      <c r="C28" s="70">
        <v>35154</v>
      </c>
      <c r="D28" s="71">
        <v>35877</v>
      </c>
      <c r="E28" s="72">
        <f t="shared" si="2"/>
        <v>-2.0152186637678735</v>
      </c>
      <c r="F28" s="59"/>
      <c r="G28" s="71"/>
      <c r="H28" s="47"/>
    </row>
    <row r="29" spans="1:9" ht="22.5">
      <c r="A29" s="170" t="s">
        <v>136</v>
      </c>
      <c r="B29" s="51"/>
      <c r="C29" s="177">
        <v>1375</v>
      </c>
      <c r="D29" s="178">
        <v>753</v>
      </c>
      <c r="E29" s="179">
        <f>IF(D29=0,0,IF(C29=0,"-100",IF(ABS((C29-D29)/D29*100)&gt;100,"&gt;100",((C29-D29)/D29*100))))</f>
        <v>82.602921646746353</v>
      </c>
      <c r="F29" s="59"/>
      <c r="G29" s="44"/>
      <c r="H29" s="47"/>
    </row>
    <row r="30" spans="1:9">
      <c r="A30" s="58" t="s">
        <v>138</v>
      </c>
      <c r="B30" s="51">
        <v>27</v>
      </c>
      <c r="C30" s="70">
        <v>15846</v>
      </c>
      <c r="D30" s="71">
        <v>16057</v>
      </c>
      <c r="E30" s="179">
        <f>IF(D30=0,0,IF(C30=0,"-100",IF(ABS((C30-D30)/D30*100)&gt;100,"&gt;100",((C30-D30)/D30*100))))</f>
        <v>-1.31406863050383</v>
      </c>
      <c r="F30" s="59"/>
      <c r="G30" s="44"/>
      <c r="H30" s="47"/>
      <c r="I30" s="71"/>
    </row>
    <row r="31" spans="1:9">
      <c r="A31" s="58" t="s">
        <v>76</v>
      </c>
      <c r="B31" s="51"/>
      <c r="C31" s="70">
        <v>3824</v>
      </c>
      <c r="D31" s="71">
        <v>3148</v>
      </c>
      <c r="E31" s="72">
        <f t="shared" ref="E31:E37" si="3">IF(D31=0,0,IF(C31=0,"-100",IF(ABS((C31-D31)/D31*100)&gt;100,"&gt;100",((C31-D31)/D31*100))))</f>
        <v>21.473951715374842</v>
      </c>
      <c r="F31" s="59"/>
      <c r="G31" s="47"/>
      <c r="H31" s="47"/>
    </row>
    <row r="32" spans="1:9">
      <c r="A32" s="58" t="s">
        <v>77</v>
      </c>
      <c r="B32" s="51">
        <v>28</v>
      </c>
      <c r="C32" s="71">
        <v>2931</v>
      </c>
      <c r="D32" s="71">
        <v>2428</v>
      </c>
      <c r="E32" s="72">
        <f t="shared" si="3"/>
        <v>20.716639209225701</v>
      </c>
      <c r="F32" s="59"/>
      <c r="G32" s="47"/>
      <c r="H32" s="47"/>
    </row>
    <row r="33" spans="1:8">
      <c r="A33" s="58" t="s">
        <v>108</v>
      </c>
      <c r="B33" s="51"/>
      <c r="C33" s="71">
        <v>10</v>
      </c>
      <c r="D33" s="71">
        <v>7</v>
      </c>
      <c r="E33" s="72">
        <f t="shared" si="3"/>
        <v>42.857142857142854</v>
      </c>
      <c r="F33" s="59"/>
      <c r="G33" s="47"/>
      <c r="H33" s="47"/>
    </row>
    <row r="34" spans="1:8">
      <c r="A34" s="47" t="s">
        <v>95</v>
      </c>
      <c r="B34" s="73"/>
      <c r="C34" s="71">
        <v>109</v>
      </c>
      <c r="D34" s="71">
        <v>116</v>
      </c>
      <c r="E34" s="72">
        <f t="shared" si="3"/>
        <v>-6.0344827586206895</v>
      </c>
      <c r="F34" s="59"/>
      <c r="G34" s="47"/>
      <c r="H34" s="47"/>
    </row>
    <row r="35" spans="1:8">
      <c r="A35" s="58" t="s">
        <v>69</v>
      </c>
      <c r="B35" s="73"/>
      <c r="C35" s="71">
        <v>124</v>
      </c>
      <c r="D35" s="71">
        <v>87</v>
      </c>
      <c r="E35" s="72">
        <f t="shared" si="3"/>
        <v>42.528735632183903</v>
      </c>
      <c r="F35" s="59"/>
      <c r="G35" s="47"/>
      <c r="H35" s="47"/>
    </row>
    <row r="36" spans="1:8">
      <c r="A36" s="58" t="s">
        <v>78</v>
      </c>
      <c r="B36" s="51"/>
      <c r="C36" s="71">
        <v>623</v>
      </c>
      <c r="D36" s="71">
        <v>306</v>
      </c>
      <c r="E36" s="72" t="str">
        <f t="shared" si="3"/>
        <v>&gt;100</v>
      </c>
      <c r="F36" s="61"/>
      <c r="G36" s="47"/>
      <c r="H36" s="47"/>
    </row>
    <row r="37" spans="1:8">
      <c r="A37" s="126" t="s">
        <v>79</v>
      </c>
      <c r="B37" s="126">
        <v>29</v>
      </c>
      <c r="C37" s="77">
        <v>3865</v>
      </c>
      <c r="D37" s="77">
        <v>4299</v>
      </c>
      <c r="E37" s="78">
        <f t="shared" si="3"/>
        <v>-10.095371016515468</v>
      </c>
      <c r="F37" s="59"/>
      <c r="H37" s="47"/>
    </row>
    <row r="38" spans="1:8">
      <c r="A38" s="63" t="s">
        <v>37</v>
      </c>
      <c r="B38" s="74"/>
      <c r="C38" s="71"/>
      <c r="D38" s="71"/>
      <c r="E38" s="71"/>
      <c r="F38" s="59"/>
      <c r="G38" s="47"/>
      <c r="H38" s="47"/>
    </row>
    <row r="39" spans="1:8">
      <c r="A39" s="75" t="s">
        <v>88</v>
      </c>
      <c r="B39" s="51"/>
      <c r="C39" s="71">
        <v>1607</v>
      </c>
      <c r="D39" s="71">
        <v>1607</v>
      </c>
      <c r="E39" s="72">
        <f t="shared" ref="E39:E48" si="4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89</v>
      </c>
      <c r="B40" s="51"/>
      <c r="C40" s="71">
        <v>3332</v>
      </c>
      <c r="D40" s="71">
        <v>3332</v>
      </c>
      <c r="E40" s="72">
        <f t="shared" si="4"/>
        <v>0</v>
      </c>
      <c r="F40" s="59"/>
      <c r="G40" s="76"/>
      <c r="H40" s="47"/>
    </row>
    <row r="41" spans="1:8">
      <c r="A41" s="75" t="s">
        <v>90</v>
      </c>
      <c r="B41" s="51"/>
      <c r="C41" s="71">
        <v>1752</v>
      </c>
      <c r="D41" s="71">
        <v>2493</v>
      </c>
      <c r="E41" s="72">
        <f t="shared" si="4"/>
        <v>-29.723225030084237</v>
      </c>
      <c r="F41" s="61"/>
      <c r="G41" s="76"/>
      <c r="H41" s="47"/>
    </row>
    <row r="42" spans="1:8">
      <c r="A42" s="75" t="s">
        <v>91</v>
      </c>
      <c r="B42" s="51"/>
      <c r="C42" s="71">
        <v>519</v>
      </c>
      <c r="D42" s="71">
        <v>454</v>
      </c>
      <c r="E42" s="72">
        <f t="shared" si="4"/>
        <v>14.317180616740089</v>
      </c>
      <c r="F42" s="59"/>
      <c r="G42" s="76"/>
      <c r="H42" s="47"/>
    </row>
    <row r="43" spans="1:8">
      <c r="A43" s="129" t="s">
        <v>92</v>
      </c>
      <c r="B43" s="126"/>
      <c r="C43" s="77">
        <v>-10</v>
      </c>
      <c r="D43" s="77">
        <v>-9</v>
      </c>
      <c r="E43" s="78">
        <f t="shared" si="4"/>
        <v>11.111111111111111</v>
      </c>
      <c r="F43" s="59"/>
      <c r="G43" s="47"/>
      <c r="H43" s="47"/>
    </row>
    <row r="44" spans="1:8">
      <c r="A44" s="165" t="s">
        <v>80</v>
      </c>
      <c r="B44" s="166"/>
      <c r="C44" s="79">
        <f>SUM(C39:C43)</f>
        <v>7200</v>
      </c>
      <c r="D44" s="79">
        <f>SUM(D39:D43)</f>
        <v>7877</v>
      </c>
      <c r="E44" s="80">
        <f t="shared" si="4"/>
        <v>-8.5946426304430634</v>
      </c>
      <c r="F44" s="59"/>
      <c r="G44" s="47"/>
      <c r="H44" s="47"/>
    </row>
    <row r="45" spans="1:8">
      <c r="A45" s="144" t="s">
        <v>124</v>
      </c>
      <c r="B45" s="51"/>
      <c r="C45" s="71">
        <v>50</v>
      </c>
      <c r="D45" s="72">
        <v>50</v>
      </c>
      <c r="E45" s="72">
        <f t="shared" si="4"/>
        <v>0</v>
      </c>
      <c r="F45" s="59"/>
      <c r="G45" s="141"/>
      <c r="H45" s="47"/>
    </row>
    <row r="46" spans="1:8">
      <c r="A46" s="130" t="s">
        <v>81</v>
      </c>
      <c r="B46" s="126"/>
      <c r="C46" s="77">
        <v>298</v>
      </c>
      <c r="D46" s="77">
        <v>586</v>
      </c>
      <c r="E46" s="78">
        <f t="shared" si="4"/>
        <v>-49.146757679180887</v>
      </c>
      <c r="F46" s="59"/>
      <c r="G46" s="47"/>
      <c r="H46" s="47"/>
    </row>
    <row r="47" spans="1:8" s="43" customFormat="1">
      <c r="A47" s="131"/>
      <c r="B47" s="132"/>
      <c r="C47" s="79">
        <f>C44+C45+C46</f>
        <v>7548</v>
      </c>
      <c r="D47" s="79">
        <f>SUM(D44:D46)</f>
        <v>8513</v>
      </c>
      <c r="E47" s="80">
        <f t="shared" si="4"/>
        <v>-11.335604369787385</v>
      </c>
    </row>
    <row r="48" spans="1:8" ht="12" thickBot="1">
      <c r="A48" s="127" t="s">
        <v>82</v>
      </c>
      <c r="B48" s="133"/>
      <c r="C48" s="134">
        <f>SUM(C26:C37)+C47</f>
        <v>177706</v>
      </c>
      <c r="D48" s="134">
        <f>SUM(D26:D37)+D47</f>
        <v>180998</v>
      </c>
      <c r="E48" s="135">
        <f t="shared" si="4"/>
        <v>-1.8188046276754437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1" spans="1:8"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C12" sqref="C12"/>
    </sheetView>
  </sheetViews>
  <sheetFormatPr baseColWidth="10" defaultRowHeight="11.25"/>
  <cols>
    <col min="1" max="1" width="33.5703125" style="105" customWidth="1"/>
    <col min="2" max="2" width="24.28515625" style="101" customWidth="1"/>
    <col min="3" max="6" width="11.42578125" style="101"/>
    <col min="7" max="7" width="11.42578125" style="102"/>
    <col min="8" max="9" width="11.42578125" style="101"/>
    <col min="10" max="10" width="11.42578125" style="102"/>
    <col min="11" max="16384" width="11.42578125" style="101"/>
  </cols>
  <sheetData>
    <row r="1" spans="1:10" ht="43.5" customHeight="1">
      <c r="A1" s="106" t="s">
        <v>134</v>
      </c>
    </row>
    <row r="2" spans="1:10">
      <c r="A2" s="107"/>
      <c r="B2" s="103"/>
      <c r="C2" s="103"/>
      <c r="D2" s="103"/>
      <c r="E2" s="103"/>
      <c r="F2" s="103"/>
      <c r="G2" s="103" t="s">
        <v>39</v>
      </c>
      <c r="H2" s="103"/>
      <c r="I2" s="103"/>
      <c r="J2" s="103"/>
    </row>
    <row r="3" spans="1:10">
      <c r="B3" s="104"/>
      <c r="C3" s="104"/>
      <c r="D3" s="104"/>
      <c r="E3" s="104"/>
      <c r="F3" s="104" t="s">
        <v>40</v>
      </c>
      <c r="G3" s="104" t="s">
        <v>41</v>
      </c>
      <c r="H3" s="104" t="s">
        <v>117</v>
      </c>
      <c r="I3" s="104" t="s">
        <v>42</v>
      </c>
      <c r="J3" s="104"/>
    </row>
    <row r="4" spans="1:10">
      <c r="B4" s="139" t="s">
        <v>123</v>
      </c>
      <c r="C4" s="104"/>
      <c r="D4" s="104"/>
      <c r="E4" s="104" t="s">
        <v>43</v>
      </c>
      <c r="F4" s="104" t="s">
        <v>44</v>
      </c>
      <c r="G4" s="104" t="s">
        <v>45</v>
      </c>
      <c r="H4" s="104" t="s">
        <v>120</v>
      </c>
      <c r="I4" s="104" t="s">
        <v>96</v>
      </c>
      <c r="J4" s="104" t="s">
        <v>46</v>
      </c>
    </row>
    <row r="5" spans="1:10">
      <c r="B5" s="104" t="s">
        <v>122</v>
      </c>
      <c r="C5" s="104" t="s">
        <v>47</v>
      </c>
      <c r="D5" s="104" t="s">
        <v>48</v>
      </c>
      <c r="E5" s="104" t="s">
        <v>49</v>
      </c>
      <c r="F5" s="104" t="s">
        <v>50</v>
      </c>
      <c r="G5" s="104" t="s">
        <v>51</v>
      </c>
      <c r="H5" s="104" t="s">
        <v>118</v>
      </c>
      <c r="I5" s="104" t="s">
        <v>97</v>
      </c>
      <c r="J5" s="104" t="s">
        <v>98</v>
      </c>
    </row>
    <row r="6" spans="1:10" ht="12" thickBot="1">
      <c r="A6" s="149" t="s">
        <v>3</v>
      </c>
      <c r="B6" s="150" t="s">
        <v>52</v>
      </c>
      <c r="C6" s="150" t="s">
        <v>53</v>
      </c>
      <c r="D6" s="150" t="s">
        <v>54</v>
      </c>
      <c r="E6" s="150" t="s">
        <v>53</v>
      </c>
      <c r="F6" s="150" t="s">
        <v>55</v>
      </c>
      <c r="G6" s="150" t="s">
        <v>37</v>
      </c>
      <c r="H6" s="150" t="s">
        <v>119</v>
      </c>
      <c r="I6" s="150" t="s">
        <v>56</v>
      </c>
      <c r="J6" s="150" t="s">
        <v>99</v>
      </c>
    </row>
    <row r="7" spans="1:10" s="159" customFormat="1" ht="25.5" customHeight="1">
      <c r="A7" s="157" t="s">
        <v>130</v>
      </c>
      <c r="B7" s="158">
        <v>1607</v>
      </c>
      <c r="C7" s="158">
        <v>3332</v>
      </c>
      <c r="D7" s="158">
        <v>2493</v>
      </c>
      <c r="E7" s="158">
        <v>454</v>
      </c>
      <c r="F7" s="158">
        <v>-9</v>
      </c>
      <c r="G7" s="158">
        <f>SUM(B7:F7)</f>
        <v>7877</v>
      </c>
      <c r="H7" s="158">
        <v>50</v>
      </c>
      <c r="I7" s="158">
        <v>586</v>
      </c>
      <c r="J7" s="158">
        <f>SUM(G7:I7)</f>
        <v>8513</v>
      </c>
    </row>
    <row r="8" spans="1:10" s="162" customFormat="1" ht="25.5" customHeight="1">
      <c r="A8" s="148" t="s">
        <v>27</v>
      </c>
      <c r="B8" s="160">
        <v>0</v>
      </c>
      <c r="C8" s="160">
        <v>0</v>
      </c>
      <c r="D8" s="160">
        <v>-739</v>
      </c>
      <c r="E8" s="160">
        <v>65</v>
      </c>
      <c r="F8" s="160">
        <v>-1</v>
      </c>
      <c r="G8" s="160">
        <f>SUM(B8:F8)</f>
        <v>-675</v>
      </c>
      <c r="H8" s="160">
        <v>0</v>
      </c>
      <c r="I8" s="160">
        <v>-282</v>
      </c>
      <c r="J8" s="160">
        <f>SUM(G8:I8)</f>
        <v>-957</v>
      </c>
    </row>
    <row r="9" spans="1:10" s="162" customFormat="1" ht="25.5" customHeight="1">
      <c r="A9" s="185" t="s">
        <v>145</v>
      </c>
      <c r="B9" s="187">
        <v>0</v>
      </c>
      <c r="C9" s="187">
        <v>0</v>
      </c>
      <c r="D9" s="187">
        <v>0</v>
      </c>
      <c r="E9" s="187">
        <v>0</v>
      </c>
      <c r="F9" s="187">
        <v>0</v>
      </c>
      <c r="G9" s="187">
        <v>0</v>
      </c>
      <c r="H9" s="187">
        <v>0</v>
      </c>
      <c r="I9" s="187">
        <v>3</v>
      </c>
      <c r="J9" s="187">
        <f>SUM(G9:I9)</f>
        <v>3</v>
      </c>
    </row>
    <row r="10" spans="1:10" s="162" customFormat="1" ht="25.5" customHeight="1" thickBot="1">
      <c r="A10" s="153" t="s">
        <v>131</v>
      </c>
      <c r="B10" s="163">
        <v>0</v>
      </c>
      <c r="C10" s="163">
        <v>0</v>
      </c>
      <c r="D10" s="163">
        <v>-2</v>
      </c>
      <c r="E10" s="163">
        <v>0</v>
      </c>
      <c r="F10" s="163">
        <v>0</v>
      </c>
      <c r="G10" s="163">
        <f>SUM(B10:F10)</f>
        <v>-2</v>
      </c>
      <c r="H10" s="163">
        <v>0</v>
      </c>
      <c r="I10" s="163">
        <v>-9</v>
      </c>
      <c r="J10" s="163">
        <f t="shared" ref="J10" si="0">SUM(G10:I10)</f>
        <v>-11</v>
      </c>
    </row>
    <row r="11" spans="1:10" s="159" customFormat="1" ht="25.5" customHeight="1" thickBot="1">
      <c r="A11" s="151" t="s">
        <v>144</v>
      </c>
      <c r="B11" s="164">
        <v>1607</v>
      </c>
      <c r="C11" s="164">
        <v>3332</v>
      </c>
      <c r="D11" s="164">
        <f>D7+D8+D9+D10</f>
        <v>1752</v>
      </c>
      <c r="E11" s="164">
        <f t="shared" ref="E11:H11" si="1">E7+E8+E10</f>
        <v>519</v>
      </c>
      <c r="F11" s="164">
        <f t="shared" si="1"/>
        <v>-10</v>
      </c>
      <c r="G11" s="164">
        <f t="shared" si="1"/>
        <v>7200</v>
      </c>
      <c r="H11" s="164">
        <f t="shared" si="1"/>
        <v>50</v>
      </c>
      <c r="I11" s="164">
        <f>I7+I8+I9+I10</f>
        <v>298</v>
      </c>
      <c r="J11" s="164">
        <f>J7+J8+J9+J10</f>
        <v>7548</v>
      </c>
    </row>
    <row r="12" spans="1:10" s="159" customFormat="1" ht="25.5" customHeight="1">
      <c r="A12" s="152"/>
      <c r="B12" s="161"/>
      <c r="C12" s="161"/>
      <c r="D12" s="161"/>
      <c r="E12" s="161"/>
      <c r="F12" s="161"/>
      <c r="G12" s="161"/>
      <c r="H12" s="161"/>
      <c r="I12" s="161"/>
      <c r="J12" s="161"/>
    </row>
    <row r="13" spans="1:10" s="162" customFormat="1">
      <c r="A13" s="148"/>
      <c r="B13" s="103"/>
      <c r="C13" s="103"/>
      <c r="D13" s="103"/>
      <c r="E13" s="103"/>
      <c r="F13" s="103"/>
      <c r="G13" s="103" t="s">
        <v>39</v>
      </c>
      <c r="H13" s="103"/>
      <c r="I13" s="103"/>
      <c r="J13" s="103"/>
    </row>
    <row r="14" spans="1:10" s="162" customFormat="1">
      <c r="A14" s="148"/>
      <c r="B14" s="104"/>
      <c r="C14" s="104"/>
      <c r="D14" s="104"/>
      <c r="E14" s="104"/>
      <c r="F14" s="104" t="s">
        <v>40</v>
      </c>
      <c r="G14" s="104" t="s">
        <v>41</v>
      </c>
      <c r="H14" s="104" t="s">
        <v>117</v>
      </c>
      <c r="I14" s="104" t="s">
        <v>42</v>
      </c>
      <c r="J14" s="104"/>
    </row>
    <row r="15" spans="1:10">
      <c r="A15" s="148"/>
      <c r="B15" s="139" t="s">
        <v>123</v>
      </c>
      <c r="C15" s="104"/>
      <c r="D15" s="104"/>
      <c r="E15" s="104" t="s">
        <v>43</v>
      </c>
      <c r="F15" s="104" t="s">
        <v>44</v>
      </c>
      <c r="G15" s="104" t="s">
        <v>45</v>
      </c>
      <c r="H15" s="104" t="s">
        <v>120</v>
      </c>
      <c r="I15" s="104" t="s">
        <v>96</v>
      </c>
      <c r="J15" s="104" t="s">
        <v>46</v>
      </c>
    </row>
    <row r="16" spans="1:10">
      <c r="A16" s="148"/>
      <c r="B16" s="104" t="s">
        <v>122</v>
      </c>
      <c r="C16" s="104" t="s">
        <v>47</v>
      </c>
      <c r="D16" s="104" t="s">
        <v>48</v>
      </c>
      <c r="E16" s="104" t="s">
        <v>49</v>
      </c>
      <c r="F16" s="104" t="s">
        <v>50</v>
      </c>
      <c r="G16" s="104" t="s">
        <v>51</v>
      </c>
      <c r="H16" s="104" t="s">
        <v>118</v>
      </c>
      <c r="I16" s="104" t="s">
        <v>97</v>
      </c>
      <c r="J16" s="104" t="s">
        <v>98</v>
      </c>
    </row>
    <row r="17" spans="1:10" ht="12" thickBot="1">
      <c r="A17" s="182" t="s">
        <v>3</v>
      </c>
      <c r="B17" s="150" t="s">
        <v>52</v>
      </c>
      <c r="C17" s="150" t="s">
        <v>53</v>
      </c>
      <c r="D17" s="150" t="s">
        <v>54</v>
      </c>
      <c r="E17" s="150" t="s">
        <v>53</v>
      </c>
      <c r="F17" s="150" t="s">
        <v>55</v>
      </c>
      <c r="G17" s="150" t="s">
        <v>37</v>
      </c>
      <c r="H17" s="150" t="s">
        <v>119</v>
      </c>
      <c r="I17" s="150" t="s">
        <v>56</v>
      </c>
      <c r="J17" s="150" t="s">
        <v>99</v>
      </c>
    </row>
    <row r="18" spans="1:10" s="159" customFormat="1" ht="25.5" customHeight="1">
      <c r="A18" s="152" t="s">
        <v>132</v>
      </c>
      <c r="B18" s="183">
        <v>1607</v>
      </c>
      <c r="C18" s="183">
        <v>3332</v>
      </c>
      <c r="D18" s="183">
        <v>1957</v>
      </c>
      <c r="E18" s="183">
        <v>420</v>
      </c>
      <c r="F18" s="183">
        <v>-10</v>
      </c>
      <c r="G18" s="184">
        <f>SUM(B18:F18)</f>
        <v>7306</v>
      </c>
      <c r="H18" s="183">
        <v>0</v>
      </c>
      <c r="I18" s="183">
        <v>596</v>
      </c>
      <c r="J18" s="183">
        <f>SUM(G18:I18)</f>
        <v>7902</v>
      </c>
    </row>
    <row r="19" spans="1:10" s="162" customFormat="1" ht="25.5" customHeight="1">
      <c r="A19" s="185" t="s">
        <v>27</v>
      </c>
      <c r="B19" s="186">
        <v>0</v>
      </c>
      <c r="C19" s="186">
        <v>0</v>
      </c>
      <c r="D19" s="186">
        <v>624</v>
      </c>
      <c r="E19" s="187">
        <v>5</v>
      </c>
      <c r="F19" s="186">
        <v>-1</v>
      </c>
      <c r="G19" s="184">
        <f t="shared" ref="G19:G22" si="2">SUM(B19:F19)</f>
        <v>628</v>
      </c>
      <c r="H19" s="186">
        <v>0</v>
      </c>
      <c r="I19" s="186">
        <v>24</v>
      </c>
      <c r="J19" s="158">
        <f>SUM(G19:I19)</f>
        <v>652</v>
      </c>
    </row>
    <row r="20" spans="1:10" s="162" customFormat="1" ht="25.5" customHeight="1">
      <c r="A20" s="185" t="s">
        <v>133</v>
      </c>
      <c r="B20" s="187" t="s">
        <v>121</v>
      </c>
      <c r="C20" s="187" t="s">
        <v>121</v>
      </c>
      <c r="D20" s="187">
        <v>-131</v>
      </c>
      <c r="E20" s="187">
        <v>0</v>
      </c>
      <c r="F20" s="187">
        <v>0</v>
      </c>
      <c r="G20" s="184">
        <f t="shared" si="2"/>
        <v>-131</v>
      </c>
      <c r="H20" s="186">
        <v>0</v>
      </c>
      <c r="I20" s="186">
        <v>0</v>
      </c>
      <c r="J20" s="158">
        <f t="shared" ref="J20:J22" si="3">SUM(G20:I20)</f>
        <v>-131</v>
      </c>
    </row>
    <row r="21" spans="1:10" s="162" customFormat="1" ht="25.5" customHeight="1">
      <c r="A21" s="185" t="s">
        <v>139</v>
      </c>
      <c r="B21" s="187" t="s">
        <v>121</v>
      </c>
      <c r="C21" s="187" t="s">
        <v>121</v>
      </c>
      <c r="D21" s="187">
        <v>-4</v>
      </c>
      <c r="E21" s="187">
        <v>0</v>
      </c>
      <c r="F21" s="187">
        <v>0</v>
      </c>
      <c r="G21" s="184">
        <f t="shared" si="2"/>
        <v>-4</v>
      </c>
      <c r="H21" s="187" t="s">
        <v>121</v>
      </c>
      <c r="I21" s="187" t="s">
        <v>121</v>
      </c>
      <c r="J21" s="158">
        <f t="shared" si="3"/>
        <v>-4</v>
      </c>
    </row>
    <row r="22" spans="1:10" s="162" customFormat="1" ht="25.5" customHeight="1" thickBot="1">
      <c r="A22" s="182" t="s">
        <v>131</v>
      </c>
      <c r="B22" s="188" t="s">
        <v>121</v>
      </c>
      <c r="C22" s="188" t="s">
        <v>121</v>
      </c>
      <c r="D22" s="188" t="s">
        <v>121</v>
      </c>
      <c r="E22" s="188" t="s">
        <v>121</v>
      </c>
      <c r="F22" s="188">
        <v>0</v>
      </c>
      <c r="G22" s="184">
        <f t="shared" si="2"/>
        <v>0</v>
      </c>
      <c r="H22" s="188">
        <v>50</v>
      </c>
      <c r="I22" s="188" t="s">
        <v>121</v>
      </c>
      <c r="J22" s="158">
        <f t="shared" si="3"/>
        <v>50</v>
      </c>
    </row>
    <row r="23" spans="1:10" s="159" customFormat="1" ht="25.5" customHeight="1" thickBot="1">
      <c r="A23" s="189" t="s">
        <v>146</v>
      </c>
      <c r="B23" s="190">
        <f>SUM(B18:B22)</f>
        <v>1607</v>
      </c>
      <c r="C23" s="190">
        <f>SUM(C18:C22)</f>
        <v>3332</v>
      </c>
      <c r="D23" s="190">
        <f>SUM(D18+D19+D20+D21)</f>
        <v>2446</v>
      </c>
      <c r="E23" s="190">
        <v>425</v>
      </c>
      <c r="F23" s="190">
        <f>SUM(F18+F19+F20+F21+F22)</f>
        <v>-11</v>
      </c>
      <c r="G23" s="190">
        <f>SUM(G18+G19+G20+G21+G22)</f>
        <v>7799</v>
      </c>
      <c r="H23" s="190">
        <f>SUM(H18+H19+H20+H22)</f>
        <v>50</v>
      </c>
      <c r="I23" s="190">
        <f>SUM(I18+I19)</f>
        <v>620</v>
      </c>
      <c r="J23" s="190">
        <f>SUM(J18+J19+J20+J21+J22)</f>
        <v>8469</v>
      </c>
    </row>
    <row r="25" spans="1:10">
      <c r="A25" s="192" t="s">
        <v>140</v>
      </c>
      <c r="B25" s="192"/>
      <c r="C25" s="192"/>
      <c r="D25" s="192"/>
      <c r="E25" s="192"/>
      <c r="F25" s="192"/>
      <c r="G25" s="192"/>
      <c r="H25" s="192"/>
      <c r="I25" s="192"/>
      <c r="J25" s="192"/>
    </row>
  </sheetData>
  <mergeCells count="1">
    <mergeCell ref="A25:J2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J9:J10 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2016-11-22T10:31:52Z</dcterms:modified>
</cp:coreProperties>
</file>