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65" windowWidth="19320" windowHeight="11715" tabRatio="842" activeTab="3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Gesamtergebnisrechnung!$A$1:$D$28</definedName>
    <definedName name="_xlnm.Print_Area" localSheetId="1">GuV!$A$1:$E$39</definedName>
    <definedName name="_xlnm.Print_Area" localSheetId="0">Übersicht!$A$1:$D$42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11" i="1" l="1"/>
  <c r="J24" i="10" l="1"/>
  <c r="G25" i="10" l="1"/>
  <c r="G22" i="10"/>
  <c r="C25" i="10"/>
  <c r="D25" i="10"/>
  <c r="E25" i="10"/>
  <c r="F25" i="10"/>
  <c r="H25" i="10"/>
  <c r="I25" i="10"/>
  <c r="B25" i="10"/>
  <c r="G10" i="10"/>
  <c r="J10" i="10" s="1"/>
  <c r="G11" i="10"/>
  <c r="J11" i="10" s="1"/>
  <c r="G12" i="10"/>
  <c r="J12" i="10" s="1"/>
  <c r="G9" i="10"/>
  <c r="J9" i="10" s="1"/>
  <c r="C13" i="10"/>
  <c r="D13" i="10"/>
  <c r="E13" i="10"/>
  <c r="F13" i="10"/>
  <c r="H13" i="10"/>
  <c r="I13" i="10"/>
  <c r="B13" i="10"/>
  <c r="E28" i="7"/>
  <c r="D44" i="7"/>
  <c r="D47" i="7" s="1"/>
  <c r="D48" i="7" s="1"/>
  <c r="C21" i="7"/>
  <c r="D29" i="2"/>
  <c r="E24" i="2"/>
  <c r="C29" i="2"/>
  <c r="G23" i="10" l="1"/>
  <c r="G24" i="10"/>
  <c r="E13" i="7"/>
  <c r="E14" i="7"/>
  <c r="D9" i="2"/>
  <c r="C9" i="2"/>
  <c r="E8" i="2"/>
  <c r="E7" i="2"/>
  <c r="D36" i="1"/>
  <c r="D20" i="1"/>
  <c r="J23" i="10" l="1"/>
  <c r="J13" i="10"/>
  <c r="G13" i="10"/>
  <c r="D21" i="1"/>
  <c r="E45" i="7" l="1"/>
  <c r="E20" i="7"/>
  <c r="E12" i="7"/>
  <c r="E6" i="7"/>
  <c r="E30" i="7"/>
  <c r="E29" i="7"/>
  <c r="E42" i="7" l="1"/>
  <c r="E9" i="7" l="1"/>
  <c r="E10" i="7"/>
  <c r="C19" i="6"/>
  <c r="C10" i="6"/>
  <c r="B19" i="6"/>
  <c r="D19" i="2"/>
  <c r="D15" i="2"/>
  <c r="C15" i="2"/>
  <c r="C20" i="6" l="1"/>
  <c r="C21" i="6" s="1"/>
  <c r="D26" i="2"/>
  <c r="D32" i="2" s="1"/>
  <c r="D33" i="1"/>
  <c r="D34" i="1"/>
  <c r="D35" i="1"/>
  <c r="D37" i="1"/>
  <c r="D38" i="1"/>
  <c r="E25" i="2" l="1"/>
  <c r="E30" i="2"/>
  <c r="D7" i="6" l="1"/>
  <c r="D8" i="6"/>
  <c r="E7" i="7" l="1"/>
  <c r="D12" i="1" l="1"/>
  <c r="D28" i="1" l="1"/>
  <c r="D27" i="1"/>
  <c r="D13" i="1"/>
  <c r="D10" i="1"/>
  <c r="D32" i="1"/>
  <c r="D29" i="1"/>
  <c r="D16" i="1"/>
  <c r="D15" i="1"/>
  <c r="D14" i="1"/>
  <c r="D9" i="1"/>
  <c r="D8" i="1"/>
  <c r="D7" i="1"/>
  <c r="D6" i="1"/>
  <c r="D5" i="1"/>
  <c r="E39" i="7" l="1"/>
  <c r="E40" i="7"/>
  <c r="E41" i="7"/>
  <c r="E43" i="7"/>
  <c r="D17" i="1" l="1"/>
  <c r="E33" i="7" l="1"/>
  <c r="C44" i="7"/>
  <c r="C47" i="7" s="1"/>
  <c r="C48" i="7" s="1"/>
  <c r="D21" i="7"/>
  <c r="E17" i="7"/>
  <c r="E46" i="7"/>
  <c r="E36" i="7"/>
  <c r="E35" i="7"/>
  <c r="E34" i="7"/>
  <c r="E32" i="7"/>
  <c r="E31" i="7"/>
  <c r="E27" i="7"/>
  <c r="E19" i="7"/>
  <c r="E18" i="7"/>
  <c r="E16" i="7"/>
  <c r="E15" i="7"/>
  <c r="E11" i="7"/>
  <c r="E5" i="7"/>
  <c r="D18" i="6"/>
  <c r="D17" i="6"/>
  <c r="D16" i="6"/>
  <c r="D14" i="6"/>
  <c r="D13" i="6"/>
  <c r="D9" i="6"/>
  <c r="D5" i="6"/>
  <c r="E27" i="2"/>
  <c r="E23" i="2"/>
  <c r="E22" i="2"/>
  <c r="E21" i="2"/>
  <c r="E18" i="2"/>
  <c r="E17" i="2"/>
  <c r="E14" i="2"/>
  <c r="E13" i="2"/>
  <c r="E11" i="2"/>
  <c r="E6" i="2"/>
  <c r="E5" i="2"/>
  <c r="B10" i="6"/>
  <c r="C19" i="2"/>
  <c r="C26" i="2" s="1"/>
  <c r="E9" i="2"/>
  <c r="B20" i="6" l="1"/>
  <c r="B21" i="6" s="1"/>
  <c r="D10" i="6"/>
  <c r="D20" i="6"/>
  <c r="J22" i="10"/>
  <c r="J25" i="10" s="1"/>
  <c r="E44" i="7"/>
  <c r="D19" i="6"/>
  <c r="D21" i="6"/>
  <c r="E19" i="2"/>
  <c r="E15" i="2"/>
  <c r="E29" i="2"/>
  <c r="E47" i="7"/>
  <c r="C32" i="2"/>
  <c r="E26" i="2" l="1"/>
  <c r="E32" i="2" l="1"/>
</calcChain>
</file>

<file path=xl/sharedStrings.xml><?xml version="1.0" encoding="utf-8"?>
<sst xmlns="http://schemas.openxmlformats.org/spreadsheetml/2006/main" count="245" uniqueCount="151">
  <si>
    <t>Ver-</t>
  </si>
  <si>
    <t>änderung</t>
  </si>
  <si>
    <t>Notes</t>
  </si>
  <si>
    <t>(in Mio €)</t>
  </si>
  <si>
    <t>(in %)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</si>
  <si>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</si>
  <si>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</si>
  <si>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</si>
  <si>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</si>
  <si>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</si>
  <si>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</si>
  <si>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</si>
  <si>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</si>
  <si>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</si>
  <si>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</si>
  <si>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</si>
  <si>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</si>
  <si>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</si>
  <si>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</si>
  <si>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</si>
  <si>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</si>
  <si>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</si>
  <si>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</si>
  <si>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</si>
  <si>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</si>
  <si>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</si>
  <si>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</si>
  <si>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</si>
  <si>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</si>
  <si>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</si>
  <si>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</si>
  <si>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</si>
  <si>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</si>
  <si>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</si>
  <si>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</si>
  <si>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</si>
  <si>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</si>
  <si>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</si>
  <si>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</si>
  <si>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</si>
  <si>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</si>
  <si>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</si>
  <si>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</si>
  <si>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</si>
  <si>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</si>
  <si>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</si>
  <si>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</si>
  <si>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</si>
  <si>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</si>
  <si>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</si>
  <si>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</si>
  <si>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</si>
  <si>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</si>
  <si>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</si>
  <si>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</si>
  <si>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</si>
  <si>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</si>
  <si>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</si>
  <si>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</si>
  <si>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</si>
  <si>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</si>
  <si>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</si>
  <si>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</si>
  <si>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</si>
  <si>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</si>
  <si>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</si>
  <si>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</si>
  <si>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</si>
  <si>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</si>
  <si>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</si>
  <si>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</si>
  <si>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</si>
  <si>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</si>
  <si>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</si>
  <si>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</si>
  <si>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</si>
  <si>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</si>
  <si>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</si>
  <si>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</si>
  <si>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</si>
  <si>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</si>
  <si>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</si>
  <si>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</si>
  <si>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</si>
  <si>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</si>
  <si>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</si>
  <si>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</si>
  <si>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</si>
  <si>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</si>
  <si>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</si>
  <si>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</si>
  <si>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</si>
  <si>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</si>
  <si>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</si>
  <si>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</si>
  <si>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</si>
  <si>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</si>
  <si>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</si>
  <si>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</si>
  <si>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</si>
  <si>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</si>
  <si>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</si>
  <si>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Zum Verkauf bestimmte Vermögenswerte</t>
  </si>
  <si>
    <t>Zum Verkauf bestimmte Passiva</t>
  </si>
  <si>
    <t>Sonstiges Ergebnis, das in Folgeperioden unter bestimmten Bedingungen in die Gewinn-und-Verlust-Rechnung umgegliedert wird</t>
  </si>
  <si>
    <t>Umgliederung aufgrund von Gewinn-/ Verlustrealisierungen</t>
  </si>
  <si>
    <t>Harte Kernkapitalquote (in %)</t>
  </si>
  <si>
    <t>Zusätz-</t>
  </si>
  <si>
    <t>kapitalbe-</t>
  </si>
  <si>
    <t>standteile</t>
  </si>
  <si>
    <t>liche Eigen-</t>
  </si>
  <si>
    <t>-</t>
  </si>
  <si>
    <t>netes</t>
  </si>
  <si>
    <t>Gezeich-</t>
  </si>
  <si>
    <t>Zusätzliche Eigenkapitalbestandteile</t>
  </si>
  <si>
    <t>Eigenmittel (in Mio €)</t>
  </si>
  <si>
    <t>Veränderung</t>
  </si>
  <si>
    <t xml:space="preserve">Erfolgszahlen </t>
  </si>
  <si>
    <t>Bilanzzahlen</t>
  </si>
  <si>
    <t>Eigenkapital zum 1.1.2016</t>
  </si>
  <si>
    <t>Sonstige Kapitalveränderungen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</si>
  <si>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</si>
  <si>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</si>
  <si>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</si>
  <si>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</si>
  <si>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Konsolidierungskreises</t>
  </si>
  <si>
    <t>1.1.-31.12.</t>
  </si>
  <si>
    <t>Um-/Restrukturierungsaufwand</t>
  </si>
  <si>
    <t>Zinserträge aus Vermögenswerten</t>
  </si>
  <si>
    <t>Zinsaufwendungen aus Vermögenswerten</t>
  </si>
  <si>
    <t>Zinserträge aus Verbindlichkeiten</t>
  </si>
  <si>
    <t>Zinsaufwendungen aus Verbindlichkeiten</t>
  </si>
  <si>
    <t>Ergebnis vor Um-/Restrukturierung und Steuern</t>
  </si>
  <si>
    <t>Gesamtrisikobetrag (in Mio €)</t>
  </si>
  <si>
    <t>Aufgrund von Rundungen können sich bei Summenbildungen und bei der Berechnung von Prozentangaben geringfügige Abweichungen ergeben.</t>
  </si>
  <si>
    <t>1.1.-31.3.</t>
  </si>
  <si>
    <t>2017</t>
  </si>
  <si>
    <t>31.3.</t>
  </si>
  <si>
    <r>
      <t xml:space="preserve">2016 </t>
    </r>
    <r>
      <rPr>
        <vertAlign val="superscript"/>
        <sz val="8"/>
        <rFont val="Arial"/>
        <family val="2"/>
      </rPr>
      <t>1)2)</t>
    </r>
  </si>
  <si>
    <t>1) Bei einzelnen Posten wurden die Vorjahresangaben angepasst; siehe hierzu Note (3) Anpassung der Vorjahreszahlen</t>
  </si>
  <si>
    <r>
      <t xml:space="preserve">2016 </t>
    </r>
    <r>
      <rPr>
        <vertAlign val="superscript"/>
        <sz val="8"/>
        <rFont val="Arial"/>
        <family val="2"/>
      </rPr>
      <t>1)</t>
    </r>
  </si>
  <si>
    <t>Verkürzte Eigenkapitalveränderungsrechnung</t>
  </si>
  <si>
    <t>Eigenkapital zum 1.1.2017</t>
  </si>
  <si>
    <t>Eigenkapital zum 31.3.2017</t>
  </si>
  <si>
    <t>Angepasstes Gesamtergebnis der Periode</t>
  </si>
  <si>
    <t>Aufgrund von Rundungen können sich bei Summenbildungen und bei der Berechnung von Prozentangaben geringfügige Abweichungen ergeben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</si>
  <si>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Die Vorjahreszahlen wurden angepasst; mit dem Ziel der Präzisierung des Zinsergebnisses erfolgt ein separater Ausweis von
Zinsaufwendungen aus Vermögenswerten sowie Zinserträgen aus Verbindlichkeiten</t>
    </r>
  </si>
  <si>
    <t>Eigenkapital zum 31.3.2016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</si>
  <si>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angepasst; siehe hierzu Zwischenbericht per 31.3.2017, Note (3)</t>
    </r>
  </si>
  <si>
    <t>Nach der Equity-Methode bilanzierte Anteile an Unternehmen - Anteil am Sonstigen Ergebnis</t>
  </si>
  <si>
    <t>Neubewertung der Nettoverbindlichkeit aus leistungsorientierten Pensionsplänen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</si>
</sst>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84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0" fontId="132" fillId="96" borderId="6" xfId="0" applyFont="1" applyFill="1" applyBorder="1" applyAlignment="1">
      <alignment vertical="center" wrapText="1"/>
    </xf>
    <xf numFmtId="164" fontId="132" fillId="96" borderId="6" xfId="285" applyNumberFormat="1" applyFont="1" applyFill="1" applyBorder="1" applyAlignment="1">
      <alignment horizontal="right" vertical="center"/>
    </xf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164" fontId="132" fillId="96" borderId="3" xfId="285" applyNumberFormat="1" applyFont="1" applyFill="1" applyBorder="1" applyAlignment="1">
      <alignment horizontal="right" vertical="center"/>
    </xf>
    <xf numFmtId="164" fontId="133" fillId="96" borderId="5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/>
    <xf numFmtId="0" fontId="2" fillId="96" borderId="0" xfId="0" applyFont="1" applyFill="1" applyBorder="1" applyAlignment="1">
      <alignment horizontal="left" vertical="center" wrapText="1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center" wrapText="1"/>
    </xf>
    <xf numFmtId="0" fontId="2" fillId="96" borderId="0" xfId="4" applyFont="1" applyFill="1" applyAlignment="1">
      <alignment horizontal="left" wrapText="1"/>
    </xf>
    <xf numFmtId="164" fontId="1" fillId="96" borderId="3" xfId="0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6" xfId="0" applyFont="1" applyFill="1" applyBorder="1" applyAlignment="1">
      <alignment vertical="center"/>
    </xf>
    <xf numFmtId="0" fontId="1" fillId="96" borderId="5" xfId="0" applyFont="1" applyFill="1" applyBorder="1" applyAlignment="1">
      <alignment vertical="center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Normal="100" workbookViewId="0">
      <selection activeCell="H47" sqref="H47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25</v>
      </c>
      <c r="B1" s="5"/>
      <c r="C1" s="6"/>
      <c r="D1" s="6"/>
    </row>
    <row r="2" spans="1:6">
      <c r="A2" s="8"/>
      <c r="B2" s="9" t="s">
        <v>135</v>
      </c>
      <c r="C2" s="9" t="s">
        <v>135</v>
      </c>
      <c r="D2" s="10" t="s">
        <v>116</v>
      </c>
    </row>
    <row r="3" spans="1:6">
      <c r="A3" s="11"/>
      <c r="B3" s="132" t="s">
        <v>136</v>
      </c>
      <c r="C3" s="133" t="s">
        <v>140</v>
      </c>
      <c r="D3" s="13"/>
    </row>
    <row r="4" spans="1:6">
      <c r="A4" s="14" t="s">
        <v>117</v>
      </c>
      <c r="B4" s="15" t="s">
        <v>3</v>
      </c>
      <c r="C4" s="15" t="s">
        <v>3</v>
      </c>
      <c r="D4" s="16" t="s">
        <v>4</v>
      </c>
    </row>
    <row r="5" spans="1:6">
      <c r="A5" s="6" t="s">
        <v>5</v>
      </c>
      <c r="B5" s="2">
        <v>406</v>
      </c>
      <c r="C5" s="2">
        <v>459</v>
      </c>
      <c r="D5" s="17">
        <f t="shared" ref="D5:D12" si="0">IF(C5=0,0,IF(B5=0,"-100",IF(ABS((B5-C5)/C5*100)&gt;100,"&gt;100",((B5-C5)/C5*100))))</f>
        <v>-11.546840958605664</v>
      </c>
      <c r="F5" s="18"/>
    </row>
    <row r="6" spans="1:6">
      <c r="A6" s="6" t="s">
        <v>6</v>
      </c>
      <c r="B6" s="2">
        <v>126</v>
      </c>
      <c r="C6" s="2">
        <v>435</v>
      </c>
      <c r="D6" s="17">
        <f t="shared" si="0"/>
        <v>-71.034482758620683</v>
      </c>
      <c r="F6" s="18"/>
    </row>
    <row r="7" spans="1:6">
      <c r="A7" s="6" t="s">
        <v>9</v>
      </c>
      <c r="B7" s="19">
        <v>43</v>
      </c>
      <c r="C7" s="19">
        <v>54</v>
      </c>
      <c r="D7" s="17">
        <f t="shared" si="0"/>
        <v>-20.37037037037037</v>
      </c>
      <c r="F7" s="18"/>
    </row>
    <row r="8" spans="1:6" ht="22.5">
      <c r="A8" s="20" t="s">
        <v>98</v>
      </c>
      <c r="B8" s="12">
        <v>74</v>
      </c>
      <c r="C8" s="2">
        <v>255</v>
      </c>
      <c r="D8" s="30">
        <f t="shared" si="0"/>
        <v>-70.980392156862749</v>
      </c>
      <c r="F8" s="18"/>
    </row>
    <row r="9" spans="1:6">
      <c r="A9" s="6" t="s">
        <v>13</v>
      </c>
      <c r="B9" s="19">
        <v>51</v>
      </c>
      <c r="C9" s="2">
        <v>7</v>
      </c>
      <c r="D9" s="17" t="str">
        <f t="shared" si="0"/>
        <v>&gt;100</v>
      </c>
      <c r="F9" s="18"/>
    </row>
    <row r="10" spans="1:6">
      <c r="A10" s="6" t="s">
        <v>14</v>
      </c>
      <c r="B10" s="19">
        <v>3</v>
      </c>
      <c r="C10" s="131">
        <v>-7</v>
      </c>
      <c r="D10" s="17" t="str">
        <f t="shared" si="0"/>
        <v>&gt;100</v>
      </c>
      <c r="F10" s="18"/>
    </row>
    <row r="11" spans="1:6">
      <c r="A11" s="6" t="s">
        <v>15</v>
      </c>
      <c r="B11" s="2">
        <v>318</v>
      </c>
      <c r="C11" s="124">
        <v>297</v>
      </c>
      <c r="D11" s="17">
        <f t="shared" si="0"/>
        <v>7.0707070707070701</v>
      </c>
      <c r="F11" s="18"/>
    </row>
    <row r="12" spans="1:6">
      <c r="A12" s="6" t="s">
        <v>16</v>
      </c>
      <c r="B12" s="2">
        <v>125</v>
      </c>
      <c r="C12" s="2">
        <v>-136</v>
      </c>
      <c r="D12" s="17" t="str">
        <f t="shared" si="0"/>
        <v>&gt;100</v>
      </c>
      <c r="F12" s="126"/>
    </row>
    <row r="13" spans="1:6">
      <c r="A13" s="5" t="s">
        <v>132</v>
      </c>
      <c r="B13" s="22">
        <v>258</v>
      </c>
      <c r="C13" s="22">
        <v>-100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127</v>
      </c>
      <c r="B14" s="2">
        <v>3</v>
      </c>
      <c r="C14" s="2">
        <v>7</v>
      </c>
      <c r="D14" s="17">
        <f t="shared" si="1"/>
        <v>-57.142857142857139</v>
      </c>
      <c r="F14" s="18"/>
    </row>
    <row r="15" spans="1:6">
      <c r="A15" s="5" t="s">
        <v>17</v>
      </c>
      <c r="B15" s="22">
        <v>255</v>
      </c>
      <c r="C15" s="22">
        <v>-107</v>
      </c>
      <c r="D15" s="139" t="str">
        <f t="shared" si="1"/>
        <v>&gt;100</v>
      </c>
    </row>
    <row r="16" spans="1:6">
      <c r="A16" s="6" t="s">
        <v>18</v>
      </c>
      <c r="B16" s="2">
        <v>41</v>
      </c>
      <c r="C16" s="2">
        <v>-14</v>
      </c>
      <c r="D16" s="17" t="str">
        <f t="shared" si="1"/>
        <v>&gt;100</v>
      </c>
    </row>
    <row r="17" spans="1:4">
      <c r="A17" s="5" t="s">
        <v>19</v>
      </c>
      <c r="B17" s="22">
        <v>214</v>
      </c>
      <c r="C17" s="22">
        <v>-93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26</v>
      </c>
      <c r="B19" s="26"/>
      <c r="C19" s="26"/>
      <c r="D19" s="26"/>
    </row>
    <row r="20" spans="1:4">
      <c r="A20" s="6" t="s">
        <v>27</v>
      </c>
      <c r="B20" s="140">
        <v>0.48899999999999999</v>
      </c>
      <c r="C20" s="140">
        <v>0.47499999999999998</v>
      </c>
      <c r="D20" s="2">
        <f>IF(C20=0,0,IF(B20=0,"-100",IF(ABS((B20-C20)/C20*100)&gt;100,"&gt;100",((B20-C20)/C20*100))))</f>
        <v>2.9473684210526341</v>
      </c>
    </row>
    <row r="21" spans="1:4">
      <c r="A21" s="6" t="s">
        <v>28</v>
      </c>
      <c r="B21" s="140">
        <v>0.17799999999999999</v>
      </c>
      <c r="C21" s="141">
        <v>-5.1999999999999998E-2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51" t="s">
        <v>137</v>
      </c>
      <c r="C23" s="9" t="s">
        <v>29</v>
      </c>
      <c r="D23" s="10" t="s">
        <v>116</v>
      </c>
    </row>
    <row r="24" spans="1:4">
      <c r="A24" s="6"/>
      <c r="B24" s="12">
        <v>2017</v>
      </c>
      <c r="C24" s="12">
        <v>2016</v>
      </c>
      <c r="D24" s="13"/>
    </row>
    <row r="25" spans="1:4">
      <c r="A25" s="25" t="s">
        <v>118</v>
      </c>
      <c r="B25" s="15" t="s">
        <v>3</v>
      </c>
      <c r="C25" s="15" t="s">
        <v>3</v>
      </c>
      <c r="D25" s="16" t="s">
        <v>4</v>
      </c>
    </row>
    <row r="26" spans="1:4">
      <c r="A26" s="1" t="s">
        <v>30</v>
      </c>
      <c r="B26" s="2">
        <v>175511</v>
      </c>
      <c r="C26" s="2">
        <v>174797</v>
      </c>
      <c r="D26" s="17" t="s">
        <v>111</v>
      </c>
    </row>
    <row r="27" spans="1:4">
      <c r="A27" s="1" t="s">
        <v>31</v>
      </c>
      <c r="B27" s="2">
        <v>56881</v>
      </c>
      <c r="C27" s="2">
        <v>57301</v>
      </c>
      <c r="D27" s="17">
        <f>IF(C27=0,0,IF(B27=0,"-100",IF(ABS((B27-C27)/C27*100)&gt;100,"&gt;100",((B27-C27)/C27*100))))</f>
        <v>-0.73297150136995859</v>
      </c>
    </row>
    <row r="28" spans="1:4">
      <c r="A28" s="1" t="s">
        <v>32</v>
      </c>
      <c r="B28" s="2">
        <v>103662</v>
      </c>
      <c r="C28" s="2">
        <v>105640</v>
      </c>
      <c r="D28" s="128">
        <f>IF(C28=0,0,IF(B28=0,"-100",IF(ABS((B28-C28)/C28*100)&gt;100,"&gt;100",((B28-C28)/C28*100))))</f>
        <v>-1.8723968193865959</v>
      </c>
    </row>
    <row r="29" spans="1:4">
      <c r="A29" s="6" t="s">
        <v>33</v>
      </c>
      <c r="B29" s="19">
        <v>6270</v>
      </c>
      <c r="C29" s="19">
        <v>6041</v>
      </c>
      <c r="D29" s="17">
        <f>IF(C29=0,0,IF(B29=0,"-100",IF(ABS((B29-C29)/C29*100)&gt;100,"&gt;100",((B29-C29)/C29*100))))</f>
        <v>3.7907631186889592</v>
      </c>
    </row>
    <row r="30" spans="1:4">
      <c r="A30" s="6"/>
      <c r="B30" s="6"/>
      <c r="C30" s="6"/>
      <c r="D30" s="6"/>
    </row>
    <row r="31" spans="1:4">
      <c r="A31" s="5" t="s">
        <v>34</v>
      </c>
      <c r="B31" s="6"/>
      <c r="C31" s="6"/>
      <c r="D31" s="6"/>
    </row>
    <row r="32" spans="1:4">
      <c r="A32" s="1" t="s">
        <v>100</v>
      </c>
      <c r="B32" s="2">
        <v>6046</v>
      </c>
      <c r="C32" s="2">
        <v>6752</v>
      </c>
      <c r="D32" s="17">
        <f t="shared" ref="D32:D38" si="2">IF(C32=0,0,IF(B32=0,"-100",IF(ABS((B32-C32)/C32*100)&gt;100,"&gt;100",((B32-C32)/C32*100))))</f>
        <v>-10.456161137440759</v>
      </c>
    </row>
    <row r="33" spans="1:4">
      <c r="A33" s="1" t="s">
        <v>121</v>
      </c>
      <c r="B33" s="2">
        <v>6435</v>
      </c>
      <c r="C33" s="2">
        <v>7122</v>
      </c>
      <c r="D33" s="17">
        <f t="shared" si="2"/>
        <v>-9.6461668070766642</v>
      </c>
    </row>
    <row r="34" spans="1:4">
      <c r="A34" s="1" t="s">
        <v>101</v>
      </c>
      <c r="B34" s="2">
        <v>2341</v>
      </c>
      <c r="C34" s="2">
        <v>2656</v>
      </c>
      <c r="D34" s="17">
        <f t="shared" si="2"/>
        <v>-11.859939759036145</v>
      </c>
    </row>
    <row r="35" spans="1:4">
      <c r="A35" s="129" t="s">
        <v>115</v>
      </c>
      <c r="B35" s="2">
        <v>8777</v>
      </c>
      <c r="C35" s="2">
        <v>9777</v>
      </c>
      <c r="D35" s="17">
        <f t="shared" si="2"/>
        <v>-10.228086325048585</v>
      </c>
    </row>
    <row r="36" spans="1:4">
      <c r="A36" s="1" t="s">
        <v>133</v>
      </c>
      <c r="B36" s="150">
        <v>57789</v>
      </c>
      <c r="C36" s="150">
        <v>59896</v>
      </c>
      <c r="D36" s="17">
        <f t="shared" si="2"/>
        <v>-3.5177641244824365</v>
      </c>
    </row>
    <row r="37" spans="1:4">
      <c r="A37" s="1" t="s">
        <v>106</v>
      </c>
      <c r="B37" s="103">
        <v>0.1046</v>
      </c>
      <c r="C37" s="103">
        <v>0.11269999999999999</v>
      </c>
      <c r="D37" s="17">
        <f t="shared" si="2"/>
        <v>-7.1872227151730224</v>
      </c>
    </row>
    <row r="38" spans="1:4">
      <c r="A38" s="1" t="s">
        <v>99</v>
      </c>
      <c r="B38" s="104">
        <v>0.15190000000000001</v>
      </c>
      <c r="C38" s="104">
        <v>0.16320000000000001</v>
      </c>
      <c r="D38" s="17">
        <f t="shared" si="2"/>
        <v>-6.9240196078431389</v>
      </c>
    </row>
    <row r="39" spans="1:4">
      <c r="A39" s="1"/>
      <c r="B39" s="104"/>
      <c r="C39" s="104"/>
      <c r="D39" s="17"/>
    </row>
    <row r="40" spans="1:4">
      <c r="A40" s="169" t="s">
        <v>148</v>
      </c>
      <c r="B40" s="2"/>
      <c r="C40" s="2"/>
      <c r="D40" s="2"/>
    </row>
    <row r="41" spans="1:4">
      <c r="A41" s="171" t="s">
        <v>134</v>
      </c>
      <c r="B41" s="171"/>
      <c r="C41" s="171"/>
      <c r="D41" s="171"/>
    </row>
    <row r="42" spans="1:4">
      <c r="A42" s="1"/>
      <c r="B42" s="2"/>
      <c r="C42" s="3"/>
      <c r="D42" s="2"/>
    </row>
  </sheetData>
  <mergeCells count="1">
    <mergeCell ref="A41:D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25:C25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A36" sqref="A36"/>
    </sheetView>
  </sheetViews>
  <sheetFormatPr baseColWidth="10" defaultRowHeight="11.25"/>
  <cols>
    <col min="1" max="1" width="59.85546875" style="96" customWidth="1"/>
    <col min="2" max="2" width="7.85546875" style="96" customWidth="1"/>
    <col min="3" max="3" width="14.85546875" style="96" customWidth="1"/>
    <col min="4" max="4" width="11.42578125" style="96"/>
    <col min="5" max="5" width="10.28515625" style="96" customWidth="1"/>
    <col min="6" max="16384" width="11.42578125" style="96"/>
  </cols>
  <sheetData>
    <row r="1" spans="1:10" ht="27" customHeight="1">
      <c r="A1" s="11" t="s">
        <v>90</v>
      </c>
      <c r="B1" s="11"/>
      <c r="C1" s="6"/>
      <c r="D1" s="6"/>
      <c r="E1" s="6"/>
    </row>
    <row r="2" spans="1:10">
      <c r="A2" s="28"/>
      <c r="B2" s="28"/>
      <c r="C2" s="9" t="s">
        <v>135</v>
      </c>
      <c r="D2" s="9" t="s">
        <v>126</v>
      </c>
      <c r="E2" s="10" t="s">
        <v>116</v>
      </c>
    </row>
    <row r="3" spans="1:10">
      <c r="A3" s="1"/>
      <c r="B3" s="1"/>
      <c r="C3" s="12">
        <v>2017</v>
      </c>
      <c r="D3" s="13" t="s">
        <v>138</v>
      </c>
      <c r="E3" s="13"/>
    </row>
    <row r="4" spans="1:10">
      <c r="A4" s="1"/>
      <c r="B4" s="13" t="s">
        <v>2</v>
      </c>
      <c r="C4" s="166" t="s">
        <v>3</v>
      </c>
      <c r="D4" s="166" t="s">
        <v>3</v>
      </c>
      <c r="E4" s="13" t="s">
        <v>4</v>
      </c>
    </row>
    <row r="5" spans="1:10">
      <c r="A5" s="28" t="s">
        <v>128</v>
      </c>
      <c r="B5" s="10"/>
      <c r="C5" s="164">
        <v>1735</v>
      </c>
      <c r="D5" s="164">
        <v>1931</v>
      </c>
      <c r="E5" s="165">
        <f t="shared" ref="E5:E32" si="0">IF(D5=0,0,IF(C5=0,"-100",IF(ABS((C5-D5)/D5*100)&gt;100,"&gt;100",((C5-D5)/D5*100))))</f>
        <v>-10.150181253236665</v>
      </c>
    </row>
    <row r="6" spans="1:10">
      <c r="A6" s="1" t="s">
        <v>129</v>
      </c>
      <c r="B6" s="13"/>
      <c r="C6" s="2">
        <v>12</v>
      </c>
      <c r="D6" s="2">
        <v>6</v>
      </c>
      <c r="E6" s="30">
        <f t="shared" si="0"/>
        <v>100</v>
      </c>
      <c r="F6" s="6"/>
      <c r="G6" s="6"/>
      <c r="H6" s="6"/>
      <c r="I6" s="6"/>
      <c r="J6" s="6"/>
    </row>
    <row r="7" spans="1:10">
      <c r="A7" s="1" t="s">
        <v>131</v>
      </c>
      <c r="B7" s="13"/>
      <c r="C7" s="2">
        <v>1341</v>
      </c>
      <c r="D7" s="2">
        <v>1475</v>
      </c>
      <c r="E7" s="30">
        <f t="shared" si="0"/>
        <v>-9.0847457627118633</v>
      </c>
      <c r="F7" s="6"/>
      <c r="G7" s="6"/>
      <c r="H7" s="6"/>
      <c r="I7" s="6"/>
      <c r="J7" s="6"/>
    </row>
    <row r="8" spans="1:10">
      <c r="A8" s="29" t="s">
        <v>130</v>
      </c>
      <c r="B8" s="16"/>
      <c r="C8" s="36">
        <v>24</v>
      </c>
      <c r="D8" s="36">
        <v>9</v>
      </c>
      <c r="E8" s="30" t="str">
        <f t="shared" si="0"/>
        <v>&gt;100</v>
      </c>
      <c r="F8" s="6"/>
      <c r="G8" s="6"/>
      <c r="H8" s="6"/>
      <c r="I8" s="6"/>
      <c r="J8" s="6"/>
    </row>
    <row r="9" spans="1:10">
      <c r="A9" s="14" t="s">
        <v>5</v>
      </c>
      <c r="B9" s="16">
        <v>6</v>
      </c>
      <c r="C9" s="26">
        <f>C5-C6-C7+C8</f>
        <v>406</v>
      </c>
      <c r="D9" s="26">
        <f>D5-D6-D7+D8</f>
        <v>459</v>
      </c>
      <c r="E9" s="108">
        <f t="shared" si="0"/>
        <v>-11.546840958605664</v>
      </c>
      <c r="F9" s="6"/>
      <c r="G9" s="6"/>
      <c r="H9" s="6"/>
      <c r="I9" s="6"/>
      <c r="J9" s="6"/>
    </row>
    <row r="10" spans="1:10">
      <c r="A10" s="11"/>
      <c r="B10" s="13"/>
      <c r="C10" s="22"/>
      <c r="D10" s="22"/>
      <c r="E10" s="30"/>
      <c r="F10" s="6"/>
      <c r="G10" s="6"/>
      <c r="H10" s="6"/>
      <c r="I10" s="6"/>
      <c r="J10" s="6"/>
    </row>
    <row r="11" spans="1:10">
      <c r="A11" s="1" t="s">
        <v>6</v>
      </c>
      <c r="B11" s="13">
        <v>7</v>
      </c>
      <c r="C11" s="2">
        <v>126</v>
      </c>
      <c r="D11" s="2">
        <v>435</v>
      </c>
      <c r="E11" s="30">
        <f t="shared" si="0"/>
        <v>-71.034482758620683</v>
      </c>
      <c r="F11" s="6"/>
      <c r="G11" s="6"/>
      <c r="H11" s="6"/>
      <c r="I11" s="6"/>
      <c r="J11" s="6"/>
    </row>
    <row r="12" spans="1:10">
      <c r="A12" s="1"/>
      <c r="B12" s="13"/>
      <c r="C12" s="31"/>
      <c r="D12" s="31"/>
      <c r="E12" s="32"/>
      <c r="F12" s="33"/>
      <c r="G12" s="6"/>
      <c r="H12" s="6"/>
    </row>
    <row r="13" spans="1:10">
      <c r="A13" s="1" t="s">
        <v>7</v>
      </c>
      <c r="B13" s="13"/>
      <c r="C13" s="2">
        <v>75</v>
      </c>
      <c r="D13" s="2">
        <v>85</v>
      </c>
      <c r="E13" s="30">
        <f t="shared" si="0"/>
        <v>-11.76470588235294</v>
      </c>
    </row>
    <row r="14" spans="1:10">
      <c r="A14" s="29" t="s">
        <v>8</v>
      </c>
      <c r="B14" s="16"/>
      <c r="C14" s="2">
        <v>32</v>
      </c>
      <c r="D14" s="2">
        <v>31</v>
      </c>
      <c r="E14" s="105">
        <f t="shared" si="0"/>
        <v>3.225806451612903</v>
      </c>
    </row>
    <row r="15" spans="1:10">
      <c r="A15" s="14" t="s">
        <v>9</v>
      </c>
      <c r="B15" s="16">
        <v>8</v>
      </c>
      <c r="C15" s="107">
        <f>C13-C14</f>
        <v>43</v>
      </c>
      <c r="D15" s="107">
        <f>D13-D14</f>
        <v>54</v>
      </c>
      <c r="E15" s="109">
        <f t="shared" si="0"/>
        <v>-20.37037037037037</v>
      </c>
    </row>
    <row r="16" spans="1:10">
      <c r="A16" s="11"/>
      <c r="B16" s="34"/>
      <c r="C16" s="35"/>
      <c r="D16" s="35"/>
      <c r="E16" s="32"/>
    </row>
    <row r="17" spans="1:5">
      <c r="A17" s="1" t="s">
        <v>10</v>
      </c>
      <c r="B17" s="13"/>
      <c r="C17" s="2">
        <v>-154</v>
      </c>
      <c r="D17" s="2">
        <v>387</v>
      </c>
      <c r="E17" s="30" t="str">
        <f t="shared" si="0"/>
        <v>&gt;100</v>
      </c>
    </row>
    <row r="18" spans="1:5">
      <c r="A18" s="29" t="s">
        <v>11</v>
      </c>
      <c r="B18" s="16"/>
      <c r="C18" s="36">
        <v>228</v>
      </c>
      <c r="D18" s="36">
        <v>-133</v>
      </c>
      <c r="E18" s="105" t="str">
        <f t="shared" si="0"/>
        <v>&gt;100</v>
      </c>
    </row>
    <row r="19" spans="1:5" ht="22.5">
      <c r="A19" s="110" t="s">
        <v>97</v>
      </c>
      <c r="B19" s="106">
        <v>9</v>
      </c>
      <c r="C19" s="107">
        <f>C17+C18</f>
        <v>74</v>
      </c>
      <c r="D19" s="107">
        <f>D17+D18</f>
        <v>254</v>
      </c>
      <c r="E19" s="111">
        <f t="shared" si="0"/>
        <v>-70.866141732283467</v>
      </c>
    </row>
    <row r="20" spans="1:5">
      <c r="A20" s="11"/>
      <c r="B20" s="34"/>
      <c r="C20" s="35"/>
      <c r="D20" s="35"/>
      <c r="E20" s="32"/>
    </row>
    <row r="21" spans="1:5">
      <c r="A21" s="1" t="s">
        <v>12</v>
      </c>
      <c r="B21" s="13">
        <v>10</v>
      </c>
      <c r="C21" s="2">
        <v>0</v>
      </c>
      <c r="D21" s="2">
        <v>1</v>
      </c>
      <c r="E21" s="30" t="str">
        <f t="shared" si="0"/>
        <v>-100</v>
      </c>
    </row>
    <row r="22" spans="1:5">
      <c r="A22" s="1" t="s">
        <v>13</v>
      </c>
      <c r="B22" s="13">
        <v>11</v>
      </c>
      <c r="C22" s="2">
        <v>51</v>
      </c>
      <c r="D22" s="2">
        <v>7</v>
      </c>
      <c r="E22" s="30" t="str">
        <f t="shared" si="0"/>
        <v>&gt;100</v>
      </c>
    </row>
    <row r="23" spans="1:5">
      <c r="A23" s="1" t="s">
        <v>14</v>
      </c>
      <c r="B23" s="13"/>
      <c r="C23" s="2">
        <v>3</v>
      </c>
      <c r="D23" s="2">
        <v>-7</v>
      </c>
      <c r="E23" s="30" t="str">
        <f t="shared" si="0"/>
        <v>&gt;100</v>
      </c>
    </row>
    <row r="24" spans="1:5">
      <c r="A24" s="1" t="s">
        <v>15</v>
      </c>
      <c r="B24" s="13">
        <v>12</v>
      </c>
      <c r="C24" s="2">
        <v>318</v>
      </c>
      <c r="D24" s="2">
        <v>297</v>
      </c>
      <c r="E24" s="30">
        <f t="shared" si="0"/>
        <v>7.0707070707070701</v>
      </c>
    </row>
    <row r="25" spans="1:5">
      <c r="A25" s="29" t="s">
        <v>16</v>
      </c>
      <c r="B25" s="16">
        <v>13</v>
      </c>
      <c r="C25" s="36">
        <v>125</v>
      </c>
      <c r="D25" s="36">
        <v>-136</v>
      </c>
      <c r="E25" s="105" t="str">
        <f t="shared" si="0"/>
        <v>&gt;100</v>
      </c>
    </row>
    <row r="26" spans="1:5">
      <c r="A26" s="37" t="s">
        <v>132</v>
      </c>
      <c r="B26" s="38"/>
      <c r="C26" s="39">
        <f>C9-C11+C15+C19+C21+C22+C23-C24+C25</f>
        <v>258</v>
      </c>
      <c r="D26" s="39">
        <f>D9-D11+D15+D19+D21+D22+D23-D24+D25</f>
        <v>-100</v>
      </c>
      <c r="E26" s="39" t="str">
        <f t="shared" si="0"/>
        <v>&gt;100</v>
      </c>
    </row>
    <row r="27" spans="1:5">
      <c r="A27" s="29" t="s">
        <v>127</v>
      </c>
      <c r="B27" s="16">
        <v>14</v>
      </c>
      <c r="C27" s="36">
        <v>3</v>
      </c>
      <c r="D27" s="36">
        <v>7</v>
      </c>
      <c r="E27" s="105">
        <f t="shared" si="0"/>
        <v>-57.142857142857139</v>
      </c>
    </row>
    <row r="28" spans="1:5">
      <c r="A28" s="1"/>
      <c r="B28" s="13"/>
      <c r="C28" s="2"/>
      <c r="D28" s="2"/>
      <c r="E28" s="30"/>
    </row>
    <row r="29" spans="1:5">
      <c r="A29" s="11" t="s">
        <v>17</v>
      </c>
      <c r="B29" s="34"/>
      <c r="C29" s="22">
        <f>C26-C27</f>
        <v>255</v>
      </c>
      <c r="D29" s="22">
        <f>D26-D27</f>
        <v>-107</v>
      </c>
      <c r="E29" s="139" t="str">
        <f t="shared" si="0"/>
        <v>&gt;100</v>
      </c>
    </row>
    <row r="30" spans="1:5">
      <c r="A30" s="29" t="s">
        <v>18</v>
      </c>
      <c r="B30" s="16">
        <v>15</v>
      </c>
      <c r="C30" s="36">
        <v>41</v>
      </c>
      <c r="D30" s="36">
        <v>-14</v>
      </c>
      <c r="E30" s="105" t="str">
        <f t="shared" si="0"/>
        <v>&gt;100</v>
      </c>
    </row>
    <row r="31" spans="1:5">
      <c r="A31" s="1"/>
      <c r="B31" s="13"/>
      <c r="C31" s="2"/>
      <c r="D31" s="2"/>
      <c r="E31" s="30"/>
    </row>
    <row r="32" spans="1:5" ht="12" thickBot="1">
      <c r="A32" s="112" t="s">
        <v>19</v>
      </c>
      <c r="B32" s="113"/>
      <c r="C32" s="40">
        <f>C29-C30</f>
        <v>214</v>
      </c>
      <c r="D32" s="40">
        <f>D29-D30</f>
        <v>-93</v>
      </c>
      <c r="E32" s="95" t="str">
        <f t="shared" si="0"/>
        <v>&gt;100</v>
      </c>
    </row>
    <row r="33" spans="1:10" ht="12" thickTop="1">
      <c r="A33" s="41" t="s">
        <v>20</v>
      </c>
      <c r="B33" s="33"/>
      <c r="C33" s="21">
        <v>231</v>
      </c>
      <c r="D33" s="21">
        <v>-75</v>
      </c>
      <c r="E33" s="17"/>
    </row>
    <row r="34" spans="1:10">
      <c r="A34" s="41" t="s">
        <v>21</v>
      </c>
      <c r="B34" s="33"/>
      <c r="C34" s="21">
        <v>-17</v>
      </c>
      <c r="D34" s="21">
        <v>-18</v>
      </c>
      <c r="E34" s="17"/>
    </row>
    <row r="35" spans="1:10">
      <c r="A35" s="1"/>
      <c r="B35" s="1"/>
      <c r="C35" s="1"/>
      <c r="D35" s="13"/>
      <c r="E35" s="1"/>
    </row>
    <row r="36" spans="1:10">
      <c r="A36" s="169" t="s">
        <v>148</v>
      </c>
      <c r="B36" s="169"/>
      <c r="C36" s="169"/>
      <c r="D36" s="169"/>
      <c r="E36" s="169"/>
    </row>
    <row r="37" spans="1:10" ht="25.5" customHeight="1">
      <c r="A37" s="172" t="s">
        <v>146</v>
      </c>
      <c r="B37" s="172"/>
      <c r="C37" s="172"/>
      <c r="D37" s="172"/>
      <c r="E37" s="172"/>
    </row>
    <row r="38" spans="1:10" ht="24.75" customHeight="1">
      <c r="A38" s="171" t="s">
        <v>145</v>
      </c>
      <c r="B38" s="171"/>
      <c r="C38" s="171"/>
      <c r="D38" s="171"/>
    </row>
    <row r="44" spans="1:10">
      <c r="F44" s="1"/>
      <c r="G44" s="1"/>
      <c r="H44" s="1"/>
      <c r="I44" s="1"/>
      <c r="J44" s="1"/>
    </row>
    <row r="45" spans="1:10">
      <c r="F45" s="42"/>
      <c r="G45" s="42"/>
      <c r="H45" s="42"/>
      <c r="I45" s="42"/>
      <c r="J45" s="42"/>
    </row>
  </sheetData>
  <mergeCells count="2">
    <mergeCell ref="A37:E37"/>
    <mergeCell ref="A38:D38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B38" sqref="B38"/>
    </sheetView>
  </sheetViews>
  <sheetFormatPr baseColWidth="10" defaultColWidth="53.85546875" defaultRowHeight="11.25"/>
  <cols>
    <col min="1" max="1" width="88.285156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18.75" customHeight="1">
      <c r="A1" s="81" t="s">
        <v>79</v>
      </c>
    </row>
    <row r="2" spans="1:4" ht="18.75" customHeight="1">
      <c r="A2" s="83"/>
      <c r="B2" s="84" t="s">
        <v>135</v>
      </c>
      <c r="C2" s="84" t="s">
        <v>135</v>
      </c>
      <c r="D2" s="85" t="s">
        <v>0</v>
      </c>
    </row>
    <row r="3" spans="1:4" ht="18.75" customHeight="1">
      <c r="A3" s="86"/>
      <c r="B3" s="87">
        <v>2017</v>
      </c>
      <c r="C3" s="13" t="s">
        <v>140</v>
      </c>
      <c r="D3" s="88" t="s">
        <v>1</v>
      </c>
    </row>
    <row r="4" spans="1:4" ht="18.75" customHeight="1">
      <c r="A4" s="89"/>
      <c r="B4" s="90" t="s">
        <v>3</v>
      </c>
      <c r="C4" s="90" t="s">
        <v>3</v>
      </c>
      <c r="D4" s="91" t="s">
        <v>4</v>
      </c>
    </row>
    <row r="5" spans="1:4">
      <c r="A5" s="11" t="s">
        <v>19</v>
      </c>
      <c r="B5" s="22">
        <v>214</v>
      </c>
      <c r="C5" s="175">
        <v>-93</v>
      </c>
      <c r="D5" s="176" t="str">
        <f>IF(C5=0,0,IF(B5=0,"-100",IF(ABS((B5-C5)/C5*100)&gt;100,"&gt;100",((B5-C5)/C5*100))))</f>
        <v>&gt;100</v>
      </c>
    </row>
    <row r="6" spans="1:4">
      <c r="A6" s="177" t="s">
        <v>89</v>
      </c>
      <c r="B6" s="1"/>
      <c r="C6" s="1"/>
      <c r="D6" s="1"/>
    </row>
    <row r="7" spans="1:4">
      <c r="A7" s="178" t="s">
        <v>150</v>
      </c>
      <c r="B7" s="2">
        <v>77</v>
      </c>
      <c r="C7" s="2">
        <v>-177</v>
      </c>
      <c r="D7" s="93" t="str">
        <f>IF(C7=0,0,IF(B7=0,"-100",IF(ABS((B7-C7)/C7*100)&gt;100,"&gt;100",((B7-C7)/C7*100))))</f>
        <v>&gt;100</v>
      </c>
    </row>
    <row r="8" spans="1:4">
      <c r="A8" s="178" t="s">
        <v>149</v>
      </c>
      <c r="B8" s="2">
        <v>4</v>
      </c>
      <c r="C8" s="2">
        <v>-5</v>
      </c>
      <c r="D8" s="93" t="str">
        <f>IF(C8=0,0,IF(B8=0,"-100",IF(ABS((B8-C8)/C8*100)&gt;100,"&gt;100",((B8-C8)/C8*100))))</f>
        <v>&gt;100</v>
      </c>
    </row>
    <row r="9" spans="1:4">
      <c r="A9" s="179" t="s">
        <v>23</v>
      </c>
      <c r="B9" s="36">
        <v>-24</v>
      </c>
      <c r="C9" s="36">
        <v>57</v>
      </c>
      <c r="D9" s="180" t="str">
        <f t="shared" ref="D9:D21" si="0">IF(C9=0,0,IF(B9=0,"-100",IF(ABS((B9-C9)/C9*100)&gt;100,"&gt;100",((B9-C9)/C9*100))))</f>
        <v>&gt;100</v>
      </c>
    </row>
    <row r="10" spans="1:4" s="81" customFormat="1">
      <c r="A10" s="161"/>
      <c r="B10" s="107">
        <f>SUM(B7:B9)</f>
        <v>57</v>
      </c>
      <c r="C10" s="107">
        <f>SUM(C7:C9)</f>
        <v>-125</v>
      </c>
      <c r="D10" s="174" t="str">
        <f t="shared" si="0"/>
        <v>&gt;100</v>
      </c>
    </row>
    <row r="11" spans="1:4" s="81" customFormat="1" ht="22.5">
      <c r="A11" s="181" t="s">
        <v>104</v>
      </c>
      <c r="B11" s="2"/>
      <c r="C11" s="2"/>
      <c r="D11" s="30"/>
    </row>
    <row r="12" spans="1:4">
      <c r="A12" s="178" t="s">
        <v>80</v>
      </c>
      <c r="B12" s="94"/>
      <c r="C12" s="94"/>
      <c r="D12" s="94"/>
    </row>
    <row r="13" spans="1:4" s="94" customFormat="1">
      <c r="A13" s="170" t="s">
        <v>81</v>
      </c>
      <c r="B13" s="2">
        <v>-97</v>
      </c>
      <c r="C13" s="2">
        <v>-11</v>
      </c>
      <c r="D13" s="93" t="str">
        <f t="shared" si="0"/>
        <v>&gt;100</v>
      </c>
    </row>
    <row r="14" spans="1:4">
      <c r="A14" s="170" t="s">
        <v>105</v>
      </c>
      <c r="B14" s="2">
        <v>26</v>
      </c>
      <c r="C14" s="2">
        <v>5</v>
      </c>
      <c r="D14" s="93" t="str">
        <f t="shared" si="0"/>
        <v>&gt;100</v>
      </c>
    </row>
    <row r="15" spans="1:4">
      <c r="A15" s="178" t="s">
        <v>22</v>
      </c>
      <c r="B15" s="94"/>
      <c r="C15" s="2"/>
      <c r="D15" s="93"/>
    </row>
    <row r="16" spans="1:4">
      <c r="A16" s="170" t="s">
        <v>81</v>
      </c>
      <c r="B16" s="2">
        <v>-1</v>
      </c>
      <c r="C16" s="2">
        <v>-14</v>
      </c>
      <c r="D16" s="93">
        <f t="shared" si="0"/>
        <v>-92.857142857142861</v>
      </c>
    </row>
    <row r="17" spans="1:5">
      <c r="A17" s="178" t="s">
        <v>149</v>
      </c>
      <c r="B17" s="2">
        <v>-9</v>
      </c>
      <c r="C17" s="2">
        <v>16</v>
      </c>
      <c r="D17" s="2" t="str">
        <f t="shared" si="0"/>
        <v>&gt;100</v>
      </c>
    </row>
    <row r="18" spans="1:5">
      <c r="A18" s="179" t="s">
        <v>23</v>
      </c>
      <c r="B18" s="36">
        <v>31</v>
      </c>
      <c r="C18" s="36">
        <v>4</v>
      </c>
      <c r="D18" s="36" t="str">
        <f t="shared" si="0"/>
        <v>&gt;100</v>
      </c>
    </row>
    <row r="19" spans="1:5">
      <c r="A19" s="182"/>
      <c r="B19" s="26">
        <f>B13+B14+B16+B17+B18</f>
        <v>-50</v>
      </c>
      <c r="C19" s="26">
        <f>C13+C14+C16+C17+C18</f>
        <v>0</v>
      </c>
      <c r="D19" s="26">
        <f t="shared" si="0"/>
        <v>0</v>
      </c>
    </row>
    <row r="20" spans="1:5">
      <c r="A20" s="14" t="s">
        <v>82</v>
      </c>
      <c r="B20" s="107">
        <f>B10+B19</f>
        <v>7</v>
      </c>
      <c r="C20" s="107">
        <f>C10+C19</f>
        <v>-125</v>
      </c>
      <c r="D20" s="107" t="str">
        <f t="shared" si="0"/>
        <v>&gt;100</v>
      </c>
    </row>
    <row r="21" spans="1:5" ht="12" thickBot="1">
      <c r="A21" s="183" t="s">
        <v>24</v>
      </c>
      <c r="B21" s="64">
        <f>B5+B20</f>
        <v>221</v>
      </c>
      <c r="C21" s="64">
        <f>C5+C20</f>
        <v>-218</v>
      </c>
      <c r="D21" s="64" t="str">
        <f t="shared" si="0"/>
        <v>&gt;100</v>
      </c>
    </row>
    <row r="22" spans="1:5" ht="12" thickTop="1">
      <c r="A22" s="178" t="s">
        <v>20</v>
      </c>
      <c r="B22" s="2">
        <v>238</v>
      </c>
      <c r="C22" s="2">
        <v>-196</v>
      </c>
      <c r="D22" s="2"/>
    </row>
    <row r="23" spans="1:5">
      <c r="A23" s="1" t="s">
        <v>21</v>
      </c>
      <c r="B23" s="2">
        <v>-17</v>
      </c>
      <c r="C23" s="2">
        <v>-22</v>
      </c>
      <c r="D23" s="2"/>
    </row>
    <row r="24" spans="1:5" ht="11.25" customHeight="1">
      <c r="A24" s="37"/>
      <c r="B24" s="4"/>
      <c r="C24" s="4"/>
      <c r="D24" s="21"/>
    </row>
    <row r="25" spans="1:5">
      <c r="A25" s="171"/>
      <c r="B25" s="171"/>
      <c r="C25" s="171"/>
      <c r="D25" s="171"/>
    </row>
    <row r="26" spans="1:5">
      <c r="A26" s="173" t="s">
        <v>139</v>
      </c>
      <c r="B26" s="173"/>
      <c r="C26" s="173"/>
      <c r="D26" s="173"/>
    </row>
    <row r="27" spans="1:5">
      <c r="A27" s="171" t="s">
        <v>134</v>
      </c>
      <c r="B27" s="171"/>
      <c r="C27" s="171"/>
      <c r="D27" s="171"/>
    </row>
    <row r="28" spans="1:5" ht="11.25" customHeight="1"/>
    <row r="29" spans="1:5" ht="11.25" customHeight="1">
      <c r="E29" s="92">
        <v>0</v>
      </c>
    </row>
    <row r="30" spans="1:5" ht="25.5" customHeight="1">
      <c r="E30" s="41"/>
    </row>
    <row r="31" spans="1:5" ht="25.5" customHeight="1"/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41"/>
      <c r="F49" s="41"/>
    </row>
    <row r="50" spans="5:8" ht="11.25" customHeight="1">
      <c r="E50" s="4"/>
      <c r="F50" s="4"/>
      <c r="G50" s="4"/>
      <c r="H50" s="4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3">
    <mergeCell ref="A25:D25"/>
    <mergeCell ref="A26:D26"/>
    <mergeCell ref="A27:D27"/>
  </mergeCells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zoomScaleNormal="100" workbookViewId="0">
      <selection activeCell="E21" sqref="E21"/>
    </sheetView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 ht="24.75" customHeight="1">
      <c r="A1" s="43" t="s">
        <v>83</v>
      </c>
      <c r="C1" s="44"/>
      <c r="D1" s="44"/>
      <c r="E1" s="44"/>
    </row>
    <row r="2" spans="1:9">
      <c r="A2" s="48"/>
      <c r="B2" s="48"/>
      <c r="C2" s="49" t="s">
        <v>137</v>
      </c>
      <c r="D2" s="49" t="s">
        <v>29</v>
      </c>
      <c r="E2" s="50"/>
    </row>
    <row r="3" spans="1:9">
      <c r="A3" s="51"/>
      <c r="B3" s="52"/>
      <c r="C3" s="53">
        <v>2017</v>
      </c>
      <c r="D3" s="13">
        <v>2016</v>
      </c>
      <c r="E3" s="52"/>
      <c r="H3" s="54"/>
    </row>
    <row r="4" spans="1:9">
      <c r="A4" s="55" t="s">
        <v>53</v>
      </c>
      <c r="B4" s="56" t="s">
        <v>2</v>
      </c>
      <c r="C4" s="57" t="s">
        <v>3</v>
      </c>
      <c r="D4" s="57" t="s">
        <v>3</v>
      </c>
      <c r="E4" s="56" t="s">
        <v>96</v>
      </c>
      <c r="H4" s="54"/>
    </row>
    <row r="5" spans="1:9">
      <c r="A5" s="58" t="s">
        <v>54</v>
      </c>
      <c r="B5" s="1"/>
      <c r="C5" s="2">
        <v>2172</v>
      </c>
      <c r="D5" s="2">
        <v>1447</v>
      </c>
      <c r="E5" s="30">
        <f t="shared" ref="E5:E20" si="0">IF(D5=0,0,IF(C5=0,"-100",IF(ABS((C5-D5)/D5*100)&gt;100,"&gt;100",((C5-D5)/D5*100))))</f>
        <v>50.103662750518318</v>
      </c>
      <c r="H5" s="54"/>
      <c r="I5" s="59"/>
    </row>
    <row r="6" spans="1:9">
      <c r="A6" s="58" t="s">
        <v>55</v>
      </c>
      <c r="B6" s="1">
        <v>16</v>
      </c>
      <c r="C6" s="2">
        <v>26308</v>
      </c>
      <c r="D6" s="2">
        <v>21747</v>
      </c>
      <c r="E6" s="30">
        <f t="shared" si="0"/>
        <v>20.973007771186829</v>
      </c>
      <c r="G6" s="60"/>
      <c r="H6" s="54"/>
      <c r="I6" s="59"/>
    </row>
    <row r="7" spans="1:9">
      <c r="A7" s="58" t="s">
        <v>56</v>
      </c>
      <c r="B7" s="1">
        <v>17</v>
      </c>
      <c r="C7" s="2">
        <v>103662</v>
      </c>
      <c r="D7" s="2">
        <v>105640</v>
      </c>
      <c r="E7" s="30">
        <f t="shared" si="0"/>
        <v>-1.8723968193865959</v>
      </c>
      <c r="G7" s="60"/>
      <c r="H7" s="54"/>
      <c r="I7" s="59"/>
    </row>
    <row r="8" spans="1:9">
      <c r="A8" s="58" t="s">
        <v>57</v>
      </c>
      <c r="B8" s="1">
        <v>18</v>
      </c>
      <c r="C8" s="2">
        <v>-3811</v>
      </c>
      <c r="D8" s="2">
        <v>-3797</v>
      </c>
      <c r="E8" s="30" t="s">
        <v>111</v>
      </c>
      <c r="G8" s="60"/>
      <c r="H8" s="54"/>
      <c r="I8" s="59"/>
    </row>
    <row r="9" spans="1:9" s="158" customFormat="1" ht="22.5">
      <c r="A9" s="153" t="s">
        <v>122</v>
      </c>
      <c r="B9" s="51"/>
      <c r="C9" s="2">
        <v>85</v>
      </c>
      <c r="D9" s="2">
        <v>130</v>
      </c>
      <c r="E9" s="30">
        <f t="shared" si="0"/>
        <v>-34.615384615384613</v>
      </c>
      <c r="F9" s="154"/>
      <c r="G9" s="155"/>
      <c r="H9" s="156"/>
      <c r="I9" s="157"/>
    </row>
    <row r="10" spans="1:9">
      <c r="A10" s="58" t="s">
        <v>123</v>
      </c>
      <c r="B10" s="44">
        <v>19</v>
      </c>
      <c r="C10" s="21">
        <v>11447</v>
      </c>
      <c r="D10" s="21">
        <v>12526</v>
      </c>
      <c r="E10" s="30">
        <f t="shared" si="0"/>
        <v>-8.6140827079674285</v>
      </c>
      <c r="G10" s="60"/>
      <c r="H10" s="54"/>
      <c r="I10" s="59"/>
    </row>
    <row r="11" spans="1:9">
      <c r="A11" s="58" t="s">
        <v>58</v>
      </c>
      <c r="B11" s="1"/>
      <c r="C11" s="2">
        <v>2017</v>
      </c>
      <c r="D11" s="2">
        <v>2327</v>
      </c>
      <c r="E11" s="30">
        <f t="shared" si="0"/>
        <v>-13.321873657069188</v>
      </c>
      <c r="I11" s="61"/>
    </row>
    <row r="12" spans="1:9">
      <c r="A12" s="58" t="s">
        <v>59</v>
      </c>
      <c r="B12" s="1">
        <v>20</v>
      </c>
      <c r="C12" s="2">
        <v>30376</v>
      </c>
      <c r="D12" s="2">
        <v>31574</v>
      </c>
      <c r="E12" s="30">
        <f t="shared" si="0"/>
        <v>-3.7942611009058087</v>
      </c>
      <c r="G12" s="60"/>
      <c r="I12" s="61"/>
    </row>
    <row r="13" spans="1:9">
      <c r="A13" s="58" t="s">
        <v>60</v>
      </c>
      <c r="B13" s="1"/>
      <c r="C13" s="2">
        <v>273</v>
      </c>
      <c r="D13" s="2">
        <v>285</v>
      </c>
      <c r="E13" s="30">
        <f t="shared" si="0"/>
        <v>-4.2105263157894735</v>
      </c>
      <c r="I13" s="61"/>
    </row>
    <row r="14" spans="1:9">
      <c r="A14" s="58" t="s">
        <v>61</v>
      </c>
      <c r="B14" s="1">
        <v>21</v>
      </c>
      <c r="C14" s="2">
        <v>407</v>
      </c>
      <c r="D14" s="2">
        <v>420</v>
      </c>
      <c r="E14" s="30">
        <f t="shared" si="0"/>
        <v>-3.0952380952380953</v>
      </c>
      <c r="H14" s="62"/>
      <c r="I14" s="61"/>
    </row>
    <row r="15" spans="1:9">
      <c r="A15" s="58" t="s">
        <v>62</v>
      </c>
      <c r="B15" s="1"/>
      <c r="C15" s="2">
        <v>84</v>
      </c>
      <c r="D15" s="2">
        <v>84</v>
      </c>
      <c r="E15" s="30">
        <f t="shared" si="0"/>
        <v>0</v>
      </c>
      <c r="I15" s="61"/>
    </row>
    <row r="16" spans="1:9">
      <c r="A16" s="58" t="s">
        <v>63</v>
      </c>
      <c r="B16" s="1">
        <v>22</v>
      </c>
      <c r="C16" s="2">
        <v>156</v>
      </c>
      <c r="D16" s="2">
        <v>154</v>
      </c>
      <c r="E16" s="30">
        <f t="shared" si="0"/>
        <v>1.2987012987012987</v>
      </c>
      <c r="I16" s="61"/>
    </row>
    <row r="17" spans="1:9">
      <c r="A17" s="58" t="s">
        <v>102</v>
      </c>
      <c r="B17" s="1">
        <v>23</v>
      </c>
      <c r="C17" s="2">
        <v>445</v>
      </c>
      <c r="D17" s="2">
        <v>421</v>
      </c>
      <c r="E17" s="30">
        <f t="shared" si="0"/>
        <v>5.7007125890736345</v>
      </c>
      <c r="I17" s="61"/>
    </row>
    <row r="18" spans="1:9">
      <c r="A18" s="58" t="s">
        <v>64</v>
      </c>
      <c r="B18" s="1"/>
      <c r="C18" s="2">
        <v>42</v>
      </c>
      <c r="D18" s="2">
        <v>42</v>
      </c>
      <c r="E18" s="30">
        <f t="shared" si="0"/>
        <v>0</v>
      </c>
      <c r="I18" s="59"/>
    </row>
    <row r="19" spans="1:9">
      <c r="A19" s="58" t="s">
        <v>65</v>
      </c>
      <c r="B19" s="1"/>
      <c r="C19" s="2">
        <v>751</v>
      </c>
      <c r="D19" s="2">
        <v>786</v>
      </c>
      <c r="E19" s="30">
        <f t="shared" si="0"/>
        <v>-4.4529262086513999</v>
      </c>
      <c r="I19" s="59"/>
    </row>
    <row r="20" spans="1:9">
      <c r="A20" s="114" t="s">
        <v>66</v>
      </c>
      <c r="B20" s="29"/>
      <c r="C20" s="36">
        <v>1097</v>
      </c>
      <c r="D20" s="36">
        <v>1011</v>
      </c>
      <c r="E20" s="30">
        <f t="shared" si="0"/>
        <v>8.5064292779426314</v>
      </c>
      <c r="I20" s="59"/>
    </row>
    <row r="21" spans="1:9" s="43" customFormat="1" ht="12" thickBot="1">
      <c r="A21" s="115" t="s">
        <v>67</v>
      </c>
      <c r="B21" s="116"/>
      <c r="C21" s="40">
        <f>SUM(C5:C20)</f>
        <v>175511</v>
      </c>
      <c r="D21" s="64">
        <f>SUM(D5:D20)</f>
        <v>174797</v>
      </c>
      <c r="E21" s="64" t="s">
        <v>111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137</v>
      </c>
      <c r="D23" s="49" t="s">
        <v>29</v>
      </c>
      <c r="E23" s="50"/>
      <c r="I23" s="59"/>
    </row>
    <row r="24" spans="1:9">
      <c r="A24" s="51"/>
      <c r="B24" s="52"/>
      <c r="C24" s="53">
        <v>2017</v>
      </c>
      <c r="D24" s="13">
        <v>2016</v>
      </c>
      <c r="E24" s="52"/>
      <c r="G24" s="71"/>
      <c r="I24" s="59"/>
    </row>
    <row r="25" spans="1:9">
      <c r="A25" s="55" t="s">
        <v>68</v>
      </c>
      <c r="B25" s="56" t="s">
        <v>2</v>
      </c>
      <c r="C25" s="57" t="s">
        <v>3</v>
      </c>
      <c r="D25" s="57" t="s">
        <v>3</v>
      </c>
      <c r="E25" s="56" t="s">
        <v>96</v>
      </c>
      <c r="H25" s="54"/>
      <c r="I25" s="59"/>
    </row>
    <row r="26" spans="1:9">
      <c r="A26" s="58" t="s">
        <v>69</v>
      </c>
      <c r="B26" s="51">
        <v>24</v>
      </c>
      <c r="C26" s="70">
        <v>49185</v>
      </c>
      <c r="D26" s="70">
        <v>49241</v>
      </c>
      <c r="E26" s="72" t="s">
        <v>111</v>
      </c>
      <c r="F26" s="59"/>
      <c r="G26" s="44"/>
      <c r="H26" s="47"/>
    </row>
    <row r="27" spans="1:9">
      <c r="A27" s="58" t="s">
        <v>70</v>
      </c>
      <c r="B27" s="51">
        <v>25</v>
      </c>
      <c r="C27" s="70">
        <v>56881</v>
      </c>
      <c r="D27" s="70">
        <v>57301</v>
      </c>
      <c r="E27" s="72">
        <f t="shared" ref="E27:E28" si="1">IF(D27=0,0,IF(C27=0,"-100",IF(ABS((C27-D27)/D27*100)&gt;100,"&gt;100",((C27-D27)/D27*100))))</f>
        <v>-0.73297150136995859</v>
      </c>
      <c r="F27" s="59"/>
      <c r="G27" s="44"/>
      <c r="H27" s="47"/>
    </row>
    <row r="28" spans="1:9">
      <c r="A28" s="58" t="s">
        <v>71</v>
      </c>
      <c r="B28" s="51">
        <v>26</v>
      </c>
      <c r="C28" s="70">
        <v>37532</v>
      </c>
      <c r="D28" s="70">
        <v>35815</v>
      </c>
      <c r="E28" s="72">
        <f t="shared" si="1"/>
        <v>4.7940806924472987</v>
      </c>
      <c r="F28" s="59"/>
      <c r="G28" s="71"/>
      <c r="H28" s="47"/>
    </row>
    <row r="29" spans="1:9" ht="22.5">
      <c r="A29" s="152" t="s">
        <v>122</v>
      </c>
      <c r="B29" s="51"/>
      <c r="C29" s="159">
        <v>897</v>
      </c>
      <c r="D29" s="159">
        <v>1033</v>
      </c>
      <c r="E29" s="160">
        <f>IF(D29=0,0,IF(C29=0,"-100",IF(ABS((C29-D29)/D29*100)&gt;100,"&gt;100",((C29-D29)/D29*100))))</f>
        <v>-13.165537270087125</v>
      </c>
      <c r="F29" s="59"/>
      <c r="G29" s="44"/>
      <c r="H29" s="47"/>
    </row>
    <row r="30" spans="1:9">
      <c r="A30" s="58" t="s">
        <v>124</v>
      </c>
      <c r="B30" s="51">
        <v>27</v>
      </c>
      <c r="C30" s="70">
        <v>14331</v>
      </c>
      <c r="D30" s="70">
        <v>15056</v>
      </c>
      <c r="E30" s="160">
        <f>IF(D30=0,0,IF(C30=0,"-100",IF(ABS((C30-D30)/D30*100)&gt;100,"&gt;100",((C30-D30)/D30*100))))</f>
        <v>-4.8153560042507966</v>
      </c>
      <c r="F30" s="59"/>
      <c r="G30" s="44"/>
      <c r="H30" s="47"/>
      <c r="I30" s="71"/>
    </row>
    <row r="31" spans="1:9">
      <c r="A31" s="58" t="s">
        <v>72</v>
      </c>
      <c r="B31" s="51"/>
      <c r="C31" s="70">
        <v>2741</v>
      </c>
      <c r="D31" s="70">
        <v>2945</v>
      </c>
      <c r="E31" s="72">
        <f t="shared" ref="E31:E36" si="2">IF(D31=0,0,IF(C31=0,"-100",IF(ABS((C31-D31)/D31*100)&gt;100,"&gt;100",((C31-D31)/D31*100))))</f>
        <v>-6.9269949066213918</v>
      </c>
      <c r="F31" s="59"/>
      <c r="G31" s="47"/>
      <c r="H31" s="47"/>
    </row>
    <row r="32" spans="1:9">
      <c r="A32" s="58" t="s">
        <v>73</v>
      </c>
      <c r="B32" s="51">
        <v>28</v>
      </c>
      <c r="C32" s="71">
        <v>2772</v>
      </c>
      <c r="D32" s="71">
        <v>2753</v>
      </c>
      <c r="E32" s="72">
        <f t="shared" si="2"/>
        <v>0.69015619324373412</v>
      </c>
      <c r="F32" s="59"/>
      <c r="G32" s="47"/>
      <c r="H32" s="47"/>
    </row>
    <row r="33" spans="1:8">
      <c r="A33" s="58" t="s">
        <v>103</v>
      </c>
      <c r="B33" s="51">
        <v>29</v>
      </c>
      <c r="C33" s="71">
        <v>9</v>
      </c>
      <c r="D33" s="71">
        <v>19</v>
      </c>
      <c r="E33" s="72">
        <f t="shared" si="2"/>
        <v>-52.631578947368418</v>
      </c>
      <c r="F33" s="59"/>
      <c r="G33" s="47"/>
      <c r="H33" s="47"/>
    </row>
    <row r="34" spans="1:8">
      <c r="A34" s="47" t="s">
        <v>91</v>
      </c>
      <c r="B34" s="73"/>
      <c r="C34" s="71">
        <v>122</v>
      </c>
      <c r="D34" s="71">
        <v>107</v>
      </c>
      <c r="E34" s="72">
        <f t="shared" si="2"/>
        <v>14.018691588785046</v>
      </c>
      <c r="F34" s="59"/>
      <c r="G34" s="47"/>
      <c r="H34" s="47"/>
    </row>
    <row r="35" spans="1:8">
      <c r="A35" s="58" t="s">
        <v>65</v>
      </c>
      <c r="B35" s="73"/>
      <c r="C35" s="71">
        <v>101</v>
      </c>
      <c r="D35" s="71">
        <v>126</v>
      </c>
      <c r="E35" s="72">
        <f t="shared" si="2"/>
        <v>-19.841269841269842</v>
      </c>
      <c r="F35" s="59"/>
      <c r="G35" s="47"/>
      <c r="H35" s="47"/>
    </row>
    <row r="36" spans="1:8">
      <c r="A36" s="58" t="s">
        <v>74</v>
      </c>
      <c r="B36" s="51"/>
      <c r="C36" s="71">
        <v>673</v>
      </c>
      <c r="D36" s="71">
        <v>376</v>
      </c>
      <c r="E36" s="72">
        <f t="shared" si="2"/>
        <v>78.989361702127653</v>
      </c>
      <c r="F36" s="61"/>
      <c r="G36" s="47"/>
      <c r="H36" s="47"/>
    </row>
    <row r="37" spans="1:8">
      <c r="A37" s="114" t="s">
        <v>75</v>
      </c>
      <c r="B37" s="114">
        <v>30</v>
      </c>
      <c r="C37" s="77">
        <v>3997</v>
      </c>
      <c r="D37" s="77">
        <v>3984</v>
      </c>
      <c r="E37" s="78" t="s">
        <v>111</v>
      </c>
      <c r="F37" s="59"/>
      <c r="H37" s="47"/>
    </row>
    <row r="38" spans="1:8">
      <c r="A38" s="63" t="s">
        <v>33</v>
      </c>
      <c r="B38" s="74">
        <v>31</v>
      </c>
      <c r="C38" s="71"/>
      <c r="D38" s="71"/>
      <c r="E38" s="71"/>
      <c r="F38" s="59"/>
      <c r="G38" s="47"/>
      <c r="H38" s="47"/>
    </row>
    <row r="39" spans="1:8">
      <c r="A39" s="75" t="s">
        <v>84</v>
      </c>
      <c r="B39" s="51"/>
      <c r="C39" s="71">
        <v>1607</v>
      </c>
      <c r="D39" s="71">
        <v>1607</v>
      </c>
      <c r="E39" s="72">
        <f t="shared" ref="E39:E47" si="3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85</v>
      </c>
      <c r="B40" s="51"/>
      <c r="C40" s="71">
        <v>3332</v>
      </c>
      <c r="D40" s="71">
        <v>3332</v>
      </c>
      <c r="E40" s="72">
        <f t="shared" si="3"/>
        <v>0</v>
      </c>
      <c r="F40" s="59"/>
      <c r="G40" s="76"/>
      <c r="H40" s="47"/>
    </row>
    <row r="41" spans="1:8">
      <c r="A41" s="75" t="s">
        <v>86</v>
      </c>
      <c r="B41" s="51"/>
      <c r="C41" s="71">
        <v>1226</v>
      </c>
      <c r="D41" s="71">
        <v>939</v>
      </c>
      <c r="E41" s="72">
        <f t="shared" si="3"/>
        <v>30.564430244941427</v>
      </c>
      <c r="F41" s="61"/>
      <c r="G41" s="76"/>
      <c r="H41" s="47"/>
    </row>
    <row r="42" spans="1:8">
      <c r="A42" s="75" t="s">
        <v>87</v>
      </c>
      <c r="B42" s="51"/>
      <c r="C42" s="71">
        <v>335</v>
      </c>
      <c r="D42" s="71">
        <v>375</v>
      </c>
      <c r="E42" s="72">
        <f t="shared" si="3"/>
        <v>-10.666666666666668</v>
      </c>
      <c r="F42" s="59"/>
      <c r="G42" s="76"/>
      <c r="H42" s="47"/>
    </row>
    <row r="43" spans="1:8">
      <c r="A43" s="117" t="s">
        <v>88</v>
      </c>
      <c r="B43" s="114"/>
      <c r="C43" s="77">
        <v>-7</v>
      </c>
      <c r="D43" s="77">
        <v>-6</v>
      </c>
      <c r="E43" s="78">
        <f t="shared" si="3"/>
        <v>16.666666666666664</v>
      </c>
      <c r="F43" s="59"/>
      <c r="G43" s="47"/>
      <c r="H43" s="47"/>
    </row>
    <row r="44" spans="1:8">
      <c r="A44" s="148" t="s">
        <v>76</v>
      </c>
      <c r="B44" s="149"/>
      <c r="C44" s="79">
        <f>SUM(C39:C43)</f>
        <v>6493</v>
      </c>
      <c r="D44" s="79">
        <f>SUM(D39:D43)</f>
        <v>6247</v>
      </c>
      <c r="E44" s="80">
        <f t="shared" si="3"/>
        <v>3.937890187289899</v>
      </c>
      <c r="F44" s="59"/>
      <c r="G44" s="47"/>
      <c r="H44" s="47"/>
    </row>
    <row r="45" spans="1:8">
      <c r="A45" s="130" t="s">
        <v>114</v>
      </c>
      <c r="B45" s="51"/>
      <c r="C45" s="71">
        <v>50</v>
      </c>
      <c r="D45" s="71">
        <v>50</v>
      </c>
      <c r="E45" s="72">
        <f t="shared" si="3"/>
        <v>0</v>
      </c>
      <c r="F45" s="59"/>
      <c r="G45" s="127"/>
      <c r="H45" s="47"/>
    </row>
    <row r="46" spans="1:8">
      <c r="A46" s="118" t="s">
        <v>77</v>
      </c>
      <c r="B46" s="114"/>
      <c r="C46" s="77">
        <v>-273</v>
      </c>
      <c r="D46" s="77">
        <v>-256</v>
      </c>
      <c r="E46" s="78">
        <f t="shared" si="3"/>
        <v>6.640625</v>
      </c>
      <c r="F46" s="59"/>
      <c r="G46" s="47"/>
      <c r="H46" s="47"/>
    </row>
    <row r="47" spans="1:8" s="43" customFormat="1">
      <c r="A47" s="119"/>
      <c r="B47" s="120"/>
      <c r="C47" s="79">
        <f>C44+C45+C46</f>
        <v>6270</v>
      </c>
      <c r="D47" s="79">
        <f>D44+D45+D46</f>
        <v>6041</v>
      </c>
      <c r="E47" s="80">
        <f t="shared" si="3"/>
        <v>3.7907631186889592</v>
      </c>
    </row>
    <row r="48" spans="1:8" ht="12" thickBot="1">
      <c r="A48" s="115" t="s">
        <v>78</v>
      </c>
      <c r="B48" s="121"/>
      <c r="C48" s="122">
        <f>SUM(C26:C37)+C47</f>
        <v>175511</v>
      </c>
      <c r="D48" s="122">
        <f>SUM(D26:D37)+D47</f>
        <v>174797</v>
      </c>
      <c r="E48" s="123" t="s">
        <v>111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0" spans="1:8" ht="21.75" customHeight="1">
      <c r="A50" s="171" t="s">
        <v>134</v>
      </c>
      <c r="B50" s="171"/>
      <c r="C50" s="171"/>
      <c r="D50" s="171"/>
    </row>
    <row r="51" spans="1:8"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mergeCells count="1">
    <mergeCell ref="A50:D50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workbookViewId="0">
      <selection activeCell="B30" sqref="B30"/>
    </sheetView>
  </sheetViews>
  <sheetFormatPr baseColWidth="10" defaultRowHeight="11.25"/>
  <cols>
    <col min="1" max="1" width="33.5703125" style="100" customWidth="1"/>
    <col min="2" max="2" width="24.28515625" style="96" customWidth="1"/>
    <col min="3" max="6" width="11.42578125" style="96"/>
    <col min="7" max="7" width="11.42578125" style="97"/>
    <col min="8" max="9" width="11.42578125" style="96"/>
    <col min="10" max="10" width="11.42578125" style="97"/>
    <col min="11" max="16384" width="11.42578125" style="96"/>
  </cols>
  <sheetData>
    <row r="1" spans="1:10" ht="43.5" customHeight="1">
      <c r="A1" s="101" t="s">
        <v>141</v>
      </c>
    </row>
    <row r="4" spans="1:10">
      <c r="A4" s="102"/>
      <c r="B4" s="98"/>
      <c r="C4" s="98"/>
      <c r="D4" s="98"/>
      <c r="E4" s="98"/>
      <c r="F4" s="98"/>
      <c r="G4" s="98" t="s">
        <v>35</v>
      </c>
      <c r="H4" s="98"/>
      <c r="I4" s="98"/>
      <c r="J4" s="98"/>
    </row>
    <row r="5" spans="1:10">
      <c r="B5" s="99"/>
      <c r="C5" s="99"/>
      <c r="D5" s="99"/>
      <c r="E5" s="99"/>
      <c r="F5" s="99" t="s">
        <v>36</v>
      </c>
      <c r="G5" s="99" t="s">
        <v>37</v>
      </c>
      <c r="H5" s="99" t="s">
        <v>107</v>
      </c>
      <c r="I5" s="99" t="s">
        <v>38</v>
      </c>
      <c r="J5" s="99"/>
    </row>
    <row r="6" spans="1:10">
      <c r="B6" s="125" t="s">
        <v>113</v>
      </c>
      <c r="C6" s="99"/>
      <c r="D6" s="99"/>
      <c r="E6" s="99" t="s">
        <v>39</v>
      </c>
      <c r="F6" s="99" t="s">
        <v>40</v>
      </c>
      <c r="G6" s="99" t="s">
        <v>41</v>
      </c>
      <c r="H6" s="99" t="s">
        <v>110</v>
      </c>
      <c r="I6" s="99" t="s">
        <v>92</v>
      </c>
      <c r="J6" s="99" t="s">
        <v>42</v>
      </c>
    </row>
    <row r="7" spans="1:10">
      <c r="B7" s="99" t="s">
        <v>112</v>
      </c>
      <c r="C7" s="99" t="s">
        <v>43</v>
      </c>
      <c r="D7" s="99" t="s">
        <v>44</v>
      </c>
      <c r="E7" s="99" t="s">
        <v>45</v>
      </c>
      <c r="F7" s="99" t="s">
        <v>46</v>
      </c>
      <c r="G7" s="99" t="s">
        <v>47</v>
      </c>
      <c r="H7" s="99" t="s">
        <v>108</v>
      </c>
      <c r="I7" s="99" t="s">
        <v>93</v>
      </c>
      <c r="J7" s="99" t="s">
        <v>94</v>
      </c>
    </row>
    <row r="8" spans="1:10" ht="12" thickBot="1">
      <c r="A8" s="135" t="s">
        <v>3</v>
      </c>
      <c r="B8" s="136" t="s">
        <v>48</v>
      </c>
      <c r="C8" s="136" t="s">
        <v>49</v>
      </c>
      <c r="D8" s="136" t="s">
        <v>50</v>
      </c>
      <c r="E8" s="136" t="s">
        <v>49</v>
      </c>
      <c r="F8" s="136" t="s">
        <v>51</v>
      </c>
      <c r="G8" s="136" t="s">
        <v>33</v>
      </c>
      <c r="H8" s="136" t="s">
        <v>109</v>
      </c>
      <c r="I8" s="136" t="s">
        <v>52</v>
      </c>
      <c r="J8" s="136" t="s">
        <v>95</v>
      </c>
    </row>
    <row r="9" spans="1:10" s="144" customFormat="1" ht="25.5" customHeight="1">
      <c r="A9" s="142" t="s">
        <v>142</v>
      </c>
      <c r="B9" s="143">
        <v>1607</v>
      </c>
      <c r="C9" s="143">
        <v>3332</v>
      </c>
      <c r="D9" s="143">
        <v>939</v>
      </c>
      <c r="E9" s="143">
        <v>375</v>
      </c>
      <c r="F9" s="143">
        <v>-6</v>
      </c>
      <c r="G9" s="143">
        <f>SUM(B9:F9)</f>
        <v>6247</v>
      </c>
      <c r="H9" s="143">
        <v>50</v>
      </c>
      <c r="I9" s="143">
        <v>-256</v>
      </c>
      <c r="J9" s="143">
        <f>SUM(G9:I9)</f>
        <v>6041</v>
      </c>
    </row>
    <row r="10" spans="1:10" s="144" customFormat="1" ht="25.5" customHeight="1">
      <c r="A10" s="134" t="s">
        <v>24</v>
      </c>
      <c r="B10" s="167">
        <v>0</v>
      </c>
      <c r="C10" s="167">
        <v>0</v>
      </c>
      <c r="D10" s="167">
        <v>279</v>
      </c>
      <c r="E10" s="167">
        <v>-40</v>
      </c>
      <c r="F10" s="167">
        <v>-1</v>
      </c>
      <c r="G10" s="143">
        <f t="shared" ref="G10:G12" si="0">SUM(B10:F10)</f>
        <v>238</v>
      </c>
      <c r="H10" s="167">
        <v>0</v>
      </c>
      <c r="I10" s="167">
        <v>-17</v>
      </c>
      <c r="J10" s="143">
        <f t="shared" ref="J10:J12" si="1">SUM(G10:I10)</f>
        <v>221</v>
      </c>
    </row>
    <row r="11" spans="1:10" s="145" customFormat="1" ht="25.5" customHeight="1">
      <c r="A11" s="162" t="s">
        <v>125</v>
      </c>
      <c r="B11" s="163">
        <v>0</v>
      </c>
      <c r="C11" s="163">
        <v>0</v>
      </c>
      <c r="D11" s="163">
        <v>7</v>
      </c>
      <c r="E11" s="163">
        <v>0</v>
      </c>
      <c r="F11" s="163">
        <v>0</v>
      </c>
      <c r="G11" s="143">
        <f t="shared" si="0"/>
        <v>7</v>
      </c>
      <c r="H11" s="163">
        <v>0</v>
      </c>
      <c r="I11" s="163">
        <v>0</v>
      </c>
      <c r="J11" s="143">
        <f t="shared" si="1"/>
        <v>7</v>
      </c>
    </row>
    <row r="12" spans="1:10" s="145" customFormat="1" ht="25.5" customHeight="1" thickBot="1">
      <c r="A12" s="138" t="s">
        <v>120</v>
      </c>
      <c r="B12" s="146">
        <v>0</v>
      </c>
      <c r="C12" s="146">
        <v>0</v>
      </c>
      <c r="D12" s="146">
        <v>1</v>
      </c>
      <c r="E12" s="146">
        <v>0</v>
      </c>
      <c r="F12" s="146">
        <v>0</v>
      </c>
      <c r="G12" s="168">
        <f t="shared" si="0"/>
        <v>1</v>
      </c>
      <c r="H12" s="146">
        <v>0</v>
      </c>
      <c r="I12" s="146">
        <v>0</v>
      </c>
      <c r="J12" s="168">
        <f t="shared" si="1"/>
        <v>1</v>
      </c>
    </row>
    <row r="13" spans="1:10" s="144" customFormat="1" ht="25.5" customHeight="1" thickBot="1">
      <c r="A13" s="137" t="s">
        <v>143</v>
      </c>
      <c r="B13" s="147">
        <f>B9+B10+B11+B12</f>
        <v>1607</v>
      </c>
      <c r="C13" s="147">
        <f>C9+C10+C11+C12</f>
        <v>3332</v>
      </c>
      <c r="D13" s="147">
        <f t="shared" ref="D13:J13" si="2">D9+D10+D11+D12</f>
        <v>1226</v>
      </c>
      <c r="E13" s="147">
        <f t="shared" si="2"/>
        <v>335</v>
      </c>
      <c r="F13" s="147">
        <f t="shared" si="2"/>
        <v>-7</v>
      </c>
      <c r="G13" s="147">
        <f t="shared" si="2"/>
        <v>6493</v>
      </c>
      <c r="H13" s="147">
        <f t="shared" si="2"/>
        <v>50</v>
      </c>
      <c r="I13" s="147">
        <f t="shared" si="2"/>
        <v>-273</v>
      </c>
      <c r="J13" s="147">
        <f t="shared" si="2"/>
        <v>6270</v>
      </c>
    </row>
    <row r="17" spans="1:10">
      <c r="A17" s="102"/>
      <c r="B17" s="98"/>
      <c r="C17" s="98"/>
      <c r="D17" s="98"/>
      <c r="E17" s="98"/>
      <c r="F17" s="98"/>
      <c r="G17" s="98" t="s">
        <v>35</v>
      </c>
      <c r="H17" s="98"/>
      <c r="I17" s="98"/>
      <c r="J17" s="98"/>
    </row>
    <row r="18" spans="1:10">
      <c r="B18" s="99"/>
      <c r="C18" s="99"/>
      <c r="D18" s="99"/>
      <c r="E18" s="99"/>
      <c r="F18" s="99" t="s">
        <v>36</v>
      </c>
      <c r="G18" s="99" t="s">
        <v>37</v>
      </c>
      <c r="H18" s="99" t="s">
        <v>107</v>
      </c>
      <c r="I18" s="99" t="s">
        <v>38</v>
      </c>
      <c r="J18" s="99"/>
    </row>
    <row r="19" spans="1:10">
      <c r="B19" s="125" t="s">
        <v>113</v>
      </c>
      <c r="C19" s="99"/>
      <c r="D19" s="99"/>
      <c r="E19" s="99" t="s">
        <v>39</v>
      </c>
      <c r="F19" s="99" t="s">
        <v>40</v>
      </c>
      <c r="G19" s="99" t="s">
        <v>41</v>
      </c>
      <c r="H19" s="99" t="s">
        <v>110</v>
      </c>
      <c r="I19" s="99" t="s">
        <v>92</v>
      </c>
      <c r="J19" s="99" t="s">
        <v>42</v>
      </c>
    </row>
    <row r="20" spans="1:10">
      <c r="B20" s="99" t="s">
        <v>112</v>
      </c>
      <c r="C20" s="99" t="s">
        <v>43</v>
      </c>
      <c r="D20" s="99" t="s">
        <v>44</v>
      </c>
      <c r="E20" s="99" t="s">
        <v>45</v>
      </c>
      <c r="F20" s="99" t="s">
        <v>46</v>
      </c>
      <c r="G20" s="99" t="s">
        <v>47</v>
      </c>
      <c r="H20" s="99" t="s">
        <v>108</v>
      </c>
      <c r="I20" s="99" t="s">
        <v>93</v>
      </c>
      <c r="J20" s="99" t="s">
        <v>94</v>
      </c>
    </row>
    <row r="21" spans="1:10" ht="12" thickBot="1">
      <c r="A21" s="135" t="s">
        <v>3</v>
      </c>
      <c r="B21" s="136" t="s">
        <v>48</v>
      </c>
      <c r="C21" s="136" t="s">
        <v>49</v>
      </c>
      <c r="D21" s="136" t="s">
        <v>50</v>
      </c>
      <c r="E21" s="136" t="s">
        <v>49</v>
      </c>
      <c r="F21" s="136" t="s">
        <v>51</v>
      </c>
      <c r="G21" s="136" t="s">
        <v>33</v>
      </c>
      <c r="H21" s="136" t="s">
        <v>109</v>
      </c>
      <c r="I21" s="136" t="s">
        <v>52</v>
      </c>
      <c r="J21" s="136" t="s">
        <v>95</v>
      </c>
    </row>
    <row r="22" spans="1:10" s="144" customFormat="1" ht="25.5" customHeight="1">
      <c r="A22" s="142" t="s">
        <v>119</v>
      </c>
      <c r="B22" s="143">
        <v>1607</v>
      </c>
      <c r="C22" s="143">
        <v>3332</v>
      </c>
      <c r="D22" s="143">
        <v>2493</v>
      </c>
      <c r="E22" s="143">
        <v>454</v>
      </c>
      <c r="F22" s="143">
        <v>-9</v>
      </c>
      <c r="G22" s="143">
        <f>SUM(B22:F22)</f>
        <v>7877</v>
      </c>
      <c r="H22" s="143">
        <v>50</v>
      </c>
      <c r="I22" s="143">
        <v>586</v>
      </c>
      <c r="J22" s="143">
        <f>SUM(G22:I22)</f>
        <v>8513</v>
      </c>
    </row>
    <row r="23" spans="1:10" s="144" customFormat="1" ht="25.5" customHeight="1">
      <c r="A23" s="134" t="s">
        <v>144</v>
      </c>
      <c r="B23" s="167">
        <v>0</v>
      </c>
      <c r="C23" s="167">
        <v>0</v>
      </c>
      <c r="D23" s="167">
        <v>-178</v>
      </c>
      <c r="E23" s="167">
        <v>-17</v>
      </c>
      <c r="F23" s="167">
        <v>-1</v>
      </c>
      <c r="G23" s="143">
        <f t="shared" ref="G23" si="3">SUM(B23:F23)</f>
        <v>-196</v>
      </c>
      <c r="H23" s="167">
        <v>0</v>
      </c>
      <c r="I23" s="167">
        <v>-22</v>
      </c>
      <c r="J23" s="143">
        <f t="shared" ref="J23" si="4">SUM(G23:I23)</f>
        <v>-218</v>
      </c>
    </row>
    <row r="24" spans="1:10" s="145" customFormat="1" ht="25.5" customHeight="1" thickBot="1">
      <c r="A24" s="138" t="s">
        <v>120</v>
      </c>
      <c r="B24" s="146">
        <v>0</v>
      </c>
      <c r="C24" s="146">
        <v>0</v>
      </c>
      <c r="D24" s="146">
        <v>1</v>
      </c>
      <c r="E24" s="146">
        <v>0</v>
      </c>
      <c r="F24" s="146">
        <v>0</v>
      </c>
      <c r="G24" s="146">
        <f>SUM(B24:F24)</f>
        <v>1</v>
      </c>
      <c r="H24" s="146">
        <v>0</v>
      </c>
      <c r="I24" s="146">
        <v>-8</v>
      </c>
      <c r="J24" s="146">
        <f>SUM(G24:I24)</f>
        <v>-7</v>
      </c>
    </row>
    <row r="25" spans="1:10" s="144" customFormat="1" ht="25.5" customHeight="1" thickBot="1">
      <c r="A25" s="137" t="s">
        <v>147</v>
      </c>
      <c r="B25" s="147">
        <f>B22+B23+B24</f>
        <v>1607</v>
      </c>
      <c r="C25" s="147">
        <f t="shared" ref="C25:J25" si="5">C22+C23+C24</f>
        <v>3332</v>
      </c>
      <c r="D25" s="147">
        <f t="shared" si="5"/>
        <v>2316</v>
      </c>
      <c r="E25" s="147">
        <f t="shared" si="5"/>
        <v>437</v>
      </c>
      <c r="F25" s="147">
        <f t="shared" si="5"/>
        <v>-10</v>
      </c>
      <c r="G25" s="147">
        <f>G22+G23+G24</f>
        <v>7682</v>
      </c>
      <c r="H25" s="147">
        <f t="shared" si="5"/>
        <v>50</v>
      </c>
      <c r="I25" s="147">
        <f t="shared" si="5"/>
        <v>556</v>
      </c>
      <c r="J25" s="147">
        <f t="shared" si="5"/>
        <v>8288</v>
      </c>
    </row>
    <row r="27" spans="1:10">
      <c r="A27" s="96"/>
    </row>
    <row r="28" spans="1:10">
      <c r="A28" s="171" t="s">
        <v>134</v>
      </c>
      <c r="B28" s="171"/>
      <c r="C28" s="171"/>
      <c r="D28" s="171"/>
    </row>
  </sheetData>
  <mergeCells count="1">
    <mergeCell ref="A28:D2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2017-05-26T08:35:55Z</dcterms:modified>
</cp:coreProperties>
</file>